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95" windowHeight="8445"/>
  </bookViews>
  <sheets>
    <sheet name="Sheet1" sheetId="4" r:id="rId1"/>
  </sheets>
  <calcPr calcId="124519"/>
</workbook>
</file>

<file path=xl/calcChain.xml><?xml version="1.0" encoding="utf-8"?>
<calcChain xmlns="http://schemas.openxmlformats.org/spreadsheetml/2006/main">
  <c r="I37" i="4"/>
  <c r="J37"/>
  <c r="K37"/>
  <c r="L37"/>
  <c r="M37"/>
  <c r="N37"/>
  <c r="O37"/>
  <c r="P37"/>
  <c r="Q37"/>
  <c r="R37"/>
  <c r="S37"/>
  <c r="T37"/>
  <c r="U37"/>
  <c r="V37"/>
  <c r="W37"/>
  <c r="I38"/>
  <c r="J38"/>
  <c r="K38"/>
  <c r="L38"/>
  <c r="M38"/>
  <c r="N38"/>
  <c r="O38"/>
  <c r="P38"/>
  <c r="Q38"/>
  <c r="R38"/>
  <c r="S38"/>
  <c r="T38"/>
  <c r="U38"/>
  <c r="V38"/>
  <c r="W38"/>
  <c r="I39"/>
  <c r="J39"/>
  <c r="K39"/>
  <c r="L39"/>
  <c r="M39"/>
  <c r="N39"/>
  <c r="O39"/>
  <c r="P39"/>
  <c r="Q39"/>
  <c r="R39"/>
  <c r="S39"/>
  <c r="T39"/>
  <c r="U39"/>
  <c r="V39"/>
  <c r="W39"/>
  <c r="I40"/>
  <c r="J40"/>
  <c r="K40"/>
  <c r="L40"/>
  <c r="M40"/>
  <c r="N40"/>
  <c r="O40"/>
  <c r="P40"/>
  <c r="Q40"/>
  <c r="R40"/>
  <c r="S40"/>
  <c r="T40"/>
  <c r="U40"/>
  <c r="V40"/>
  <c r="W40"/>
  <c r="I41"/>
  <c r="J41"/>
  <c r="K41"/>
  <c r="L41"/>
  <c r="M41"/>
  <c r="N41"/>
  <c r="O41"/>
  <c r="P41"/>
  <c r="Q41"/>
  <c r="R41"/>
  <c r="S41"/>
  <c r="T41"/>
  <c r="U41"/>
  <c r="V41"/>
  <c r="W41"/>
  <c r="I22"/>
  <c r="J22"/>
  <c r="K22"/>
  <c r="L22"/>
  <c r="M22"/>
  <c r="N22"/>
  <c r="O22"/>
  <c r="P22"/>
  <c r="Q22"/>
  <c r="R22"/>
  <c r="S22"/>
  <c r="T22"/>
  <c r="U22"/>
  <c r="V22"/>
  <c r="W22"/>
  <c r="I23"/>
  <c r="J23"/>
  <c r="K23"/>
  <c r="L23"/>
  <c r="M23"/>
  <c r="N23"/>
  <c r="O23"/>
  <c r="P23"/>
  <c r="Q23"/>
  <c r="R23"/>
  <c r="S23"/>
  <c r="T23"/>
  <c r="U23"/>
  <c r="V23"/>
  <c r="W23"/>
  <c r="I24"/>
  <c r="J24"/>
  <c r="K24"/>
  <c r="L24"/>
  <c r="M24"/>
  <c r="N24"/>
  <c r="O24"/>
  <c r="P24"/>
  <c r="Q24"/>
  <c r="R24"/>
  <c r="S24"/>
  <c r="T24"/>
  <c r="U24"/>
  <c r="V24"/>
  <c r="W24"/>
  <c r="I25"/>
  <c r="J25"/>
  <c r="K25"/>
  <c r="L25"/>
  <c r="M25"/>
  <c r="N25"/>
  <c r="O25"/>
  <c r="P25"/>
  <c r="Q25"/>
  <c r="R25"/>
  <c r="S25"/>
  <c r="T25"/>
  <c r="U25"/>
  <c r="V25"/>
  <c r="W25"/>
  <c r="I26"/>
  <c r="J26"/>
  <c r="K26"/>
  <c r="L26"/>
  <c r="M26"/>
  <c r="N26"/>
  <c r="O26"/>
  <c r="P26"/>
  <c r="Q26"/>
  <c r="R26"/>
  <c r="S26"/>
  <c r="T26"/>
  <c r="U26"/>
  <c r="V26"/>
  <c r="W26"/>
  <c r="I27"/>
  <c r="J27"/>
  <c r="K27"/>
  <c r="L27"/>
  <c r="M27"/>
  <c r="N27"/>
  <c r="O27"/>
  <c r="P27"/>
  <c r="Q27"/>
  <c r="R27"/>
  <c r="S27"/>
  <c r="T27"/>
  <c r="U27"/>
  <c r="V27"/>
  <c r="W27"/>
  <c r="I28"/>
  <c r="J28"/>
  <c r="K28"/>
  <c r="L28"/>
  <c r="M28"/>
  <c r="N28"/>
  <c r="O28"/>
  <c r="P28"/>
  <c r="Q28"/>
  <c r="R28"/>
  <c r="S28"/>
  <c r="T28"/>
  <c r="U28"/>
  <c r="V28"/>
  <c r="W28"/>
  <c r="I29"/>
  <c r="J29"/>
  <c r="K29"/>
  <c r="L29"/>
  <c r="M29"/>
  <c r="N29"/>
  <c r="O29"/>
  <c r="P29"/>
  <c r="Q29"/>
  <c r="R29"/>
  <c r="S29"/>
  <c r="T29"/>
  <c r="U29"/>
  <c r="V29"/>
  <c r="W29"/>
  <c r="I30"/>
  <c r="J30"/>
  <c r="K30"/>
  <c r="L30"/>
  <c r="M30"/>
  <c r="N30"/>
  <c r="O30"/>
  <c r="P30"/>
  <c r="Q30"/>
  <c r="R30"/>
  <c r="S30"/>
  <c r="T30"/>
  <c r="U30"/>
  <c r="V30"/>
  <c r="W30"/>
  <c r="I31"/>
  <c r="J31"/>
  <c r="K31"/>
  <c r="L31"/>
  <c r="M31"/>
  <c r="N31"/>
  <c r="O31"/>
  <c r="P31"/>
  <c r="Q31"/>
  <c r="R31"/>
  <c r="S31"/>
  <c r="T31"/>
  <c r="U31"/>
  <c r="V31"/>
  <c r="W31"/>
  <c r="I32"/>
  <c r="J32"/>
  <c r="K32"/>
  <c r="L32"/>
  <c r="M32"/>
  <c r="N32"/>
  <c r="O32"/>
  <c r="P32"/>
  <c r="Q32"/>
  <c r="R32"/>
  <c r="S32"/>
  <c r="T32"/>
  <c r="U32"/>
  <c r="V32"/>
  <c r="W32"/>
  <c r="I33"/>
  <c r="J33"/>
  <c r="K33"/>
  <c r="L33"/>
  <c r="M33"/>
  <c r="N33"/>
  <c r="O33"/>
  <c r="P33"/>
  <c r="Q33"/>
  <c r="R33"/>
  <c r="S33"/>
  <c r="T33"/>
  <c r="U33"/>
  <c r="V33"/>
  <c r="W33"/>
  <c r="I34"/>
  <c r="J34"/>
  <c r="K34"/>
  <c r="L34"/>
  <c r="M34"/>
  <c r="N34"/>
  <c r="O34"/>
  <c r="P34"/>
  <c r="Q34"/>
  <c r="R34"/>
  <c r="S34"/>
  <c r="T34"/>
  <c r="U34"/>
  <c r="V34"/>
  <c r="W34"/>
  <c r="I35"/>
  <c r="J35"/>
  <c r="K35"/>
  <c r="L35"/>
  <c r="M35"/>
  <c r="N35"/>
  <c r="O35"/>
  <c r="P35"/>
  <c r="Q35"/>
  <c r="R35"/>
  <c r="S35"/>
  <c r="T35"/>
  <c r="U35"/>
  <c r="V35"/>
  <c r="W35"/>
  <c r="I36"/>
  <c r="J36"/>
  <c r="K36"/>
  <c r="L36"/>
  <c r="M36"/>
  <c r="N36"/>
  <c r="O36"/>
  <c r="P36"/>
  <c r="Q36"/>
  <c r="R36"/>
  <c r="S36"/>
  <c r="T36"/>
  <c r="U36"/>
  <c r="V36"/>
  <c r="W36"/>
  <c r="I11"/>
  <c r="J11"/>
  <c r="K11"/>
  <c r="L11"/>
  <c r="M11"/>
  <c r="N11"/>
  <c r="O11"/>
  <c r="P11"/>
  <c r="Q11"/>
  <c r="R11"/>
  <c r="S11"/>
  <c r="T11"/>
  <c r="U11"/>
  <c r="V11"/>
  <c r="W11"/>
  <c r="I12"/>
  <c r="J12"/>
  <c r="K12"/>
  <c r="L12"/>
  <c r="M12"/>
  <c r="N12"/>
  <c r="O12"/>
  <c r="P12"/>
  <c r="Q12"/>
  <c r="R12"/>
  <c r="S12"/>
  <c r="T12"/>
  <c r="U12"/>
  <c r="V12"/>
  <c r="W12"/>
  <c r="I13"/>
  <c r="J13"/>
  <c r="K13"/>
  <c r="L13"/>
  <c r="M13"/>
  <c r="N13"/>
  <c r="O13"/>
  <c r="P13"/>
  <c r="Q13"/>
  <c r="R13"/>
  <c r="S13"/>
  <c r="T13"/>
  <c r="U13"/>
  <c r="V13"/>
  <c r="W13"/>
  <c r="I14"/>
  <c r="J14"/>
  <c r="K14"/>
  <c r="L14"/>
  <c r="M14"/>
  <c r="N14"/>
  <c r="O14"/>
  <c r="P14"/>
  <c r="Q14"/>
  <c r="R14"/>
  <c r="S14"/>
  <c r="T14"/>
  <c r="U14"/>
  <c r="V14"/>
  <c r="W14"/>
  <c r="I15"/>
  <c r="J15"/>
  <c r="K15"/>
  <c r="L15"/>
  <c r="M15"/>
  <c r="N15"/>
  <c r="O15"/>
  <c r="P15"/>
  <c r="Q15"/>
  <c r="R15"/>
  <c r="S15"/>
  <c r="T15"/>
  <c r="U15"/>
  <c r="V15"/>
  <c r="W15"/>
  <c r="I16"/>
  <c r="J16"/>
  <c r="K16"/>
  <c r="L16"/>
  <c r="M16"/>
  <c r="N16"/>
  <c r="O16"/>
  <c r="P16"/>
  <c r="Q16"/>
  <c r="R16"/>
  <c r="S16"/>
  <c r="T16"/>
  <c r="U16"/>
  <c r="V16"/>
  <c r="W16"/>
  <c r="I17"/>
  <c r="J17"/>
  <c r="K17"/>
  <c r="L17"/>
  <c r="M17"/>
  <c r="N17"/>
  <c r="O17"/>
  <c r="P17"/>
  <c r="Q17"/>
  <c r="R17"/>
  <c r="S17"/>
  <c r="T17"/>
  <c r="U17"/>
  <c r="V17"/>
  <c r="W17"/>
  <c r="I18"/>
  <c r="J18"/>
  <c r="K18"/>
  <c r="L18"/>
  <c r="M18"/>
  <c r="N18"/>
  <c r="O18"/>
  <c r="P18"/>
  <c r="Q18"/>
  <c r="R18"/>
  <c r="S18"/>
  <c r="T18"/>
  <c r="U18"/>
  <c r="V18"/>
  <c r="W18"/>
  <c r="I19"/>
  <c r="J19"/>
  <c r="K19"/>
  <c r="L19"/>
  <c r="M19"/>
  <c r="N19"/>
  <c r="O19"/>
  <c r="P19"/>
  <c r="Q19"/>
  <c r="R19"/>
  <c r="S19"/>
  <c r="T19"/>
  <c r="U19"/>
  <c r="V19"/>
  <c r="W19"/>
  <c r="I20"/>
  <c r="J20"/>
  <c r="K20"/>
  <c r="L20"/>
  <c r="M20"/>
  <c r="N20"/>
  <c r="O20"/>
  <c r="P20"/>
  <c r="Q20"/>
  <c r="R20"/>
  <c r="S20"/>
  <c r="T20"/>
  <c r="U20"/>
  <c r="V20"/>
  <c r="W20"/>
  <c r="I21"/>
  <c r="J21"/>
  <c r="K21"/>
  <c r="L21"/>
  <c r="M21"/>
  <c r="N21"/>
  <c r="O21"/>
  <c r="P21"/>
  <c r="Q21"/>
  <c r="R21"/>
  <c r="S21"/>
  <c r="T21"/>
  <c r="U21"/>
  <c r="V21"/>
  <c r="W21"/>
  <c r="J10"/>
  <c r="K10"/>
  <c r="L10"/>
  <c r="M10"/>
  <c r="N10"/>
  <c r="O10"/>
  <c r="P10"/>
  <c r="Q10"/>
  <c r="R10"/>
  <c r="S10"/>
  <c r="T10"/>
  <c r="U10"/>
  <c r="V10"/>
  <c r="W10"/>
  <c r="I10"/>
  <c r="W9"/>
  <c r="V9"/>
  <c r="U9"/>
  <c r="T9"/>
  <c r="S9"/>
  <c r="R9"/>
  <c r="Q9"/>
  <c r="O9"/>
  <c r="P9"/>
  <c r="M9"/>
  <c r="N9"/>
  <c r="J9"/>
  <c r="K9"/>
  <c r="L9"/>
  <c r="I9"/>
  <c r="B6"/>
  <c r="A6" s="1"/>
  <c r="F6"/>
  <c r="C22"/>
  <c r="J43" l="1" a="1"/>
  <c r="J43" s="1"/>
  <c r="F21"/>
  <c r="O43" a="1"/>
  <c r="O43" s="1"/>
  <c r="Q43" a="1"/>
  <c r="Q43" s="1"/>
  <c r="K43" a="1"/>
  <c r="K43" s="1"/>
  <c r="L43" a="1"/>
  <c r="L43" s="1"/>
  <c r="P43" a="1"/>
  <c r="P43" s="1"/>
  <c r="U43" a="1"/>
  <c r="U43" s="1"/>
  <c r="R43" a="1"/>
  <c r="R43" s="1"/>
  <c r="M43" a="1"/>
  <c r="M43" s="1"/>
  <c r="W43" a="1"/>
  <c r="W43" s="1"/>
  <c r="V43" a="1"/>
  <c r="V43" s="1"/>
  <c r="T43" a="1"/>
  <c r="T43" s="1"/>
  <c r="S43" a="1"/>
  <c r="S43" s="1"/>
  <c r="N43" a="1"/>
  <c r="N43" s="1"/>
  <c r="I43" l="1" a="1"/>
  <c r="I43" s="1"/>
  <c r="C23"/>
  <c r="B27" s="1"/>
  <c r="B28" s="1"/>
  <c r="F7" l="1"/>
  <c r="B29"/>
  <c r="B30" l="1"/>
  <c r="C33" s="1"/>
  <c r="K45" l="1" a="1"/>
  <c r="K45" s="1"/>
  <c r="R45" a="1"/>
  <c r="R45" s="1"/>
  <c r="I45" a="1"/>
  <c r="I45" s="1"/>
  <c r="Q45" a="1"/>
  <c r="Q45" s="1"/>
  <c r="J45" a="1"/>
  <c r="J45" s="1"/>
  <c r="P45" a="1"/>
  <c r="P45" s="1"/>
  <c r="W45" a="1"/>
  <c r="W45" s="1"/>
  <c r="O45" a="1"/>
  <c r="O45" s="1"/>
  <c r="V45" a="1"/>
  <c r="V45" s="1"/>
  <c r="N45" a="1"/>
  <c r="N45" s="1"/>
  <c r="U45" a="1"/>
  <c r="U45" s="1"/>
  <c r="M45" a="1"/>
  <c r="M45" s="1"/>
  <c r="T45" a="1"/>
  <c r="T45" s="1"/>
  <c r="L45" a="1"/>
  <c r="L45" s="1"/>
  <c r="S45" a="1"/>
  <c r="S45" s="1"/>
  <c r="B31"/>
  <c r="C27" l="1"/>
  <c r="C28" s="1"/>
  <c r="C29" s="1"/>
  <c r="C30" s="1"/>
  <c r="C26" s="1"/>
  <c r="B32"/>
  <c r="B26" s="1"/>
  <c r="F26" s="1"/>
  <c r="F32" l="1"/>
  <c r="F29" l="1"/>
  <c r="F27"/>
  <c r="F31"/>
  <c r="F28"/>
  <c r="F30" l="1"/>
  <c r="F35" s="1"/>
</calcChain>
</file>

<file path=xl/sharedStrings.xml><?xml version="1.0" encoding="utf-8"?>
<sst xmlns="http://schemas.openxmlformats.org/spreadsheetml/2006/main" count="74" uniqueCount="66">
  <si>
    <t>DA</t>
  </si>
  <si>
    <t>HRA</t>
  </si>
  <si>
    <t>MA</t>
  </si>
  <si>
    <t>GP</t>
  </si>
  <si>
    <t>EP</t>
  </si>
  <si>
    <t>FACTOR</t>
  </si>
  <si>
    <t>01.01.16</t>
  </si>
  <si>
    <t>01.07.16</t>
  </si>
  <si>
    <t>01.07.17</t>
  </si>
  <si>
    <t>01.07.18</t>
  </si>
  <si>
    <t>01.07.19</t>
  </si>
  <si>
    <t>NET PAY</t>
  </si>
  <si>
    <t>RESULT</t>
  </si>
  <si>
    <t>LEVEL</t>
  </si>
  <si>
    <t>PB</t>
  </si>
  <si>
    <t>PB-1</t>
  </si>
  <si>
    <t>PB-2</t>
  </si>
  <si>
    <t>PB-3</t>
  </si>
  <si>
    <t>PB-4</t>
  </si>
  <si>
    <t>PB-4A</t>
  </si>
  <si>
    <t>IoR</t>
  </si>
  <si>
    <t>MATRIX TABLE</t>
  </si>
  <si>
    <t>MAX LIMIT</t>
  </si>
  <si>
    <t xml:space="preserve">YOUR LEVEL = </t>
  </si>
  <si>
    <t>BP CAL</t>
  </si>
  <si>
    <t>BASIC PAY</t>
  </si>
  <si>
    <t>CALCULATION AS PER ROPA 2019</t>
  </si>
  <si>
    <t>CONDITIONS IN ROPA 2019</t>
  </si>
  <si>
    <t>SPOUSE'S HRA</t>
  </si>
  <si>
    <t>% OF DA</t>
  </si>
  <si>
    <t>HRA (12%)</t>
  </si>
  <si>
    <t>01.01.20</t>
  </si>
  <si>
    <t>01.07.20</t>
  </si>
  <si>
    <t>10 / 20 YC</t>
  </si>
  <si>
    <t>01.07.21</t>
  </si>
  <si>
    <t>01.07.22</t>
  </si>
  <si>
    <t>01.07.23</t>
  </si>
  <si>
    <t>SO, FINAL AS ON 01.01.2020</t>
  </si>
  <si>
    <t>GROSS</t>
  </si>
  <si>
    <t>P TAX</t>
  </si>
  <si>
    <t>MIN PF</t>
  </si>
  <si>
    <t>I TAX</t>
  </si>
  <si>
    <t>PF LOAN</t>
  </si>
  <si>
    <t>SALARY IN JAN 2020</t>
  </si>
  <si>
    <t>N.B.: CALCULATOR WORK ONLY FOR FOLLOWING GRADE PAY</t>
  </si>
  <si>
    <t>ENTER YOUR BASIC PAY AS ON OR AFTER 01.01.2016</t>
  </si>
  <si>
    <t>ENTER YOUR GRADE PAY OF THE ABOVE BASIC PAY</t>
  </si>
  <si>
    <t>GROSS PAY AS ON 01.01.2016</t>
  </si>
  <si>
    <t>ENTER DATA ACCORDING TO ROPA 2009</t>
  </si>
  <si>
    <t>AS PER ROPA 2019</t>
  </si>
  <si>
    <t>NUMBER OF INCREMENTS ALLOWED TILL 01.01.2020 (1-5)</t>
  </si>
  <si>
    <t>WWW.WETHETEACHERS.IN</t>
  </si>
  <si>
    <t>TOOL BY</t>
  </si>
  <si>
    <t>TO FIT IN MATRIX</t>
  </si>
  <si>
    <t>ROPA 2019</t>
  </si>
  <si>
    <t>Y / N</t>
  </si>
  <si>
    <t>BASIC (18)</t>
  </si>
  <si>
    <t>MATRIX</t>
  </si>
  <si>
    <t>NEXT</t>
  </si>
  <si>
    <t>1700, 1800, 1900, 2100, 2300, 2600, 2900, 3200, 3600, 3900, 4100</t>
  </si>
  <si>
    <t>AND 18 YEARS BENEFIT ALSO INCLUDED</t>
  </si>
  <si>
    <t>18 YEARS BENEFIT AVAILED &amp; YEAR</t>
  </si>
  <si>
    <t>6TH PAY COMMISION (ROPA 2019) CALCULATOR (V4.0)</t>
  </si>
  <si>
    <t>INCRE</t>
  </si>
  <si>
    <t>YEAR OF DRAWN (16/17/18/19)</t>
  </si>
  <si>
    <t>Y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</si>
</sst>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6"/>
      <name val="Calibri"/>
      <family val="2"/>
      <scheme val="minor"/>
    </font>
    <font>
      <sz val="11"/>
      <color rgb="FF00B05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0" fillId="0" borderId="1" xfId="0" applyFont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ill="1" applyBorder="1" applyAlignment="1">
      <alignment horizontal="right" vertical="center"/>
    </xf>
    <xf numFmtId="0" fontId="0" fillId="0" borderId="0" xfId="0" applyFont="1" applyAlignment="1">
      <alignment horizontal="center"/>
    </xf>
    <xf numFmtId="0" fontId="0" fillId="0" borderId="1" xfId="0" applyFill="1" applyBorder="1" applyAlignment="1" applyProtection="1">
      <alignment horizontal="center" wrapText="1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1" xfId="0" applyFont="1" applyFill="1" applyBorder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0" borderId="0" xfId="0" applyFont="1" applyProtection="1">
      <protection hidden="1"/>
    </xf>
    <xf numFmtId="0" fontId="0" fillId="3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3" fillId="6" borderId="1" xfId="0" applyFont="1" applyFill="1" applyBorder="1" applyAlignment="1" applyProtection="1">
      <alignment horizontal="center" vertical="center"/>
      <protection hidden="1"/>
    </xf>
    <xf numFmtId="0" fontId="0" fillId="5" borderId="1" xfId="0" applyFill="1" applyBorder="1" applyAlignment="1" applyProtection="1">
      <alignment horizontal="center"/>
      <protection hidden="1"/>
    </xf>
    <xf numFmtId="0" fontId="0" fillId="5" borderId="1" xfId="0" applyFont="1" applyFill="1" applyBorder="1" applyAlignment="1" applyProtection="1">
      <alignment horizontal="center"/>
      <protection hidden="1"/>
    </xf>
    <xf numFmtId="0" fontId="0" fillId="7" borderId="1" xfId="0" applyFill="1" applyBorder="1" applyAlignment="1" applyProtection="1">
      <alignment horizontal="center"/>
      <protection hidden="1"/>
    </xf>
    <xf numFmtId="0" fontId="0" fillId="8" borderId="1" xfId="0" applyFill="1" applyBorder="1" applyAlignment="1" applyProtection="1">
      <alignment horizontal="center"/>
      <protection hidden="1"/>
    </xf>
    <xf numFmtId="0" fontId="0" fillId="9" borderId="1" xfId="0" applyFill="1" applyBorder="1" applyAlignment="1" applyProtection="1">
      <alignment horizontal="center"/>
      <protection hidden="1"/>
    </xf>
    <xf numFmtId="0" fontId="0" fillId="9" borderId="1" xfId="0" applyFont="1" applyFill="1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/>
      <protection hidden="1"/>
    </xf>
    <xf numFmtId="9" fontId="0" fillId="3" borderId="1" xfId="0" applyNumberFormat="1" applyFill="1" applyBorder="1" applyAlignment="1" applyProtection="1">
      <alignment horizontal="center"/>
      <protection locked="0"/>
    </xf>
    <xf numFmtId="0" fontId="0" fillId="0" borderId="3" xfId="0" applyBorder="1" applyProtection="1">
      <protection hidden="1"/>
    </xf>
    <xf numFmtId="0" fontId="0" fillId="0" borderId="1" xfId="0" applyBorder="1" applyProtection="1">
      <protection hidden="1"/>
    </xf>
    <xf numFmtId="3" fontId="6" fillId="0" borderId="1" xfId="0" applyNumberFormat="1" applyFont="1" applyFill="1" applyBorder="1" applyAlignment="1" applyProtection="1">
      <alignment horizontal="center" vertical="center"/>
      <protection hidden="1"/>
    </xf>
    <xf numFmtId="0" fontId="1" fillId="13" borderId="1" xfId="0" applyFont="1" applyFill="1" applyBorder="1" applyAlignment="1" applyProtection="1">
      <alignment horizontal="center"/>
      <protection hidden="1"/>
    </xf>
    <xf numFmtId="0" fontId="1" fillId="11" borderId="3" xfId="0" applyFont="1" applyFill="1" applyBorder="1" applyAlignment="1" applyProtection="1">
      <alignment horizontal="center"/>
      <protection hidden="1"/>
    </xf>
    <xf numFmtId="0" fontId="1" fillId="11" borderId="1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0" fillId="0" borderId="2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0" fillId="0" borderId="1" xfId="0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1" fillId="0" borderId="0" xfId="1" applyAlignment="1" applyProtection="1">
      <protection hidden="1"/>
    </xf>
    <xf numFmtId="0" fontId="0" fillId="4" borderId="5" xfId="0" applyFont="1" applyFill="1" applyBorder="1" applyAlignment="1" applyProtection="1">
      <alignment horizontal="center"/>
      <protection hidden="1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4" xfId="0" applyFont="1" applyFill="1" applyBorder="1" applyAlignment="1" applyProtection="1">
      <alignment horizontal="center"/>
      <protection locked="0"/>
    </xf>
    <xf numFmtId="0" fontId="0" fillId="3" borderId="1" xfId="0" applyFont="1" applyFill="1" applyBorder="1" applyAlignment="1" applyProtection="1">
      <alignment horizontal="center"/>
      <protection locked="0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/>
    <xf numFmtId="0" fontId="12" fillId="0" borderId="0" xfId="0" applyFont="1" applyFill="1" applyBorder="1" applyAlignment="1" applyProtection="1">
      <alignment horizontal="center" vertical="center" wrapText="1"/>
      <protection hidden="1"/>
    </xf>
    <xf numFmtId="0" fontId="12" fillId="0" borderId="0" xfId="0" applyFont="1" applyAlignment="1">
      <alignment horizontal="center"/>
    </xf>
    <xf numFmtId="0" fontId="12" fillId="0" borderId="0" xfId="0" applyFont="1" applyFill="1" applyBorder="1" applyAlignment="1" applyProtection="1">
      <alignment horizontal="center" wrapText="1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0" fontId="12" fillId="0" borderId="0" xfId="0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horizontal="center"/>
      <protection hidden="1"/>
    </xf>
    <xf numFmtId="0" fontId="5" fillId="0" borderId="0" xfId="0" applyFont="1" applyBorder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12" fillId="0" borderId="1" xfId="0" applyFont="1" applyFill="1" applyBorder="1" applyAlignment="1" applyProtection="1">
      <alignment horizontal="center"/>
      <protection hidden="1"/>
    </xf>
    <xf numFmtId="9" fontId="12" fillId="0" borderId="1" xfId="0" applyNumberFormat="1" applyFont="1" applyFill="1" applyBorder="1" applyAlignment="1" applyProtection="1">
      <alignment horizontal="center"/>
      <protection locked="0"/>
    </xf>
    <xf numFmtId="0" fontId="12" fillId="0" borderId="2" xfId="0" applyFont="1" applyFill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0" fillId="3" borderId="1" xfId="0" applyFont="1" applyFill="1" applyBorder="1" applyAlignment="1" applyProtection="1">
      <alignment horizontal="center"/>
      <protection locked="0"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10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3" fillId="15" borderId="1" xfId="0" applyFont="1" applyFill="1" applyBorder="1" applyAlignment="1" applyProtection="1">
      <alignment horizontal="center"/>
      <protection hidden="1"/>
    </xf>
    <xf numFmtId="0" fontId="0" fillId="10" borderId="13" xfId="0" applyFill="1" applyBorder="1" applyAlignment="1" applyProtection="1">
      <alignment horizontal="center"/>
      <protection hidden="1"/>
    </xf>
    <xf numFmtId="0" fontId="0" fillId="10" borderId="11" xfId="0" applyFill="1" applyBorder="1" applyAlignment="1" applyProtection="1">
      <alignment horizontal="center"/>
      <protection hidden="1"/>
    </xf>
    <xf numFmtId="0" fontId="0" fillId="10" borderId="14" xfId="0" applyFill="1" applyBorder="1" applyAlignment="1" applyProtection="1">
      <alignment horizontal="center"/>
      <protection hidden="1"/>
    </xf>
    <xf numFmtId="0" fontId="9" fillId="0" borderId="6" xfId="0" applyFont="1" applyFill="1" applyBorder="1" applyAlignment="1" applyProtection="1">
      <alignment horizontal="center" vertical="center" wrapText="1"/>
      <protection hidden="1"/>
    </xf>
    <xf numFmtId="0" fontId="9" fillId="0" borderId="7" xfId="0" applyFont="1" applyFill="1" applyBorder="1" applyAlignment="1" applyProtection="1">
      <alignment horizontal="center" vertical="center" wrapText="1"/>
      <protection hidden="1"/>
    </xf>
    <xf numFmtId="0" fontId="9" fillId="0" borderId="5" xfId="0" applyFont="1" applyFill="1" applyBorder="1" applyAlignment="1" applyProtection="1">
      <alignment horizontal="center" vertical="center" wrapText="1"/>
      <protection hidden="1"/>
    </xf>
    <xf numFmtId="0" fontId="9" fillId="0" borderId="8" xfId="0" applyFont="1" applyFill="1" applyBorder="1" applyAlignment="1" applyProtection="1">
      <alignment horizontal="center" vertical="center" wrapText="1"/>
      <protection hidden="1"/>
    </xf>
    <xf numFmtId="0" fontId="9" fillId="0" borderId="4" xfId="0" applyFont="1" applyFill="1" applyBorder="1" applyAlignment="1" applyProtection="1">
      <alignment horizontal="center" vertical="center" wrapText="1"/>
      <protection hidden="1"/>
    </xf>
    <xf numFmtId="0" fontId="9" fillId="0" borderId="9" xfId="0" applyFont="1" applyFill="1" applyBorder="1" applyAlignment="1" applyProtection="1">
      <alignment horizontal="center" vertical="center" wrapText="1"/>
      <protection hidden="1"/>
    </xf>
    <xf numFmtId="0" fontId="4" fillId="14" borderId="2" xfId="0" applyFont="1" applyFill="1" applyBorder="1" applyAlignment="1">
      <alignment horizontal="center" vertical="center"/>
    </xf>
    <xf numFmtId="0" fontId="4" fillId="14" borderId="10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right"/>
      <protection hidden="1"/>
    </xf>
    <xf numFmtId="0" fontId="0" fillId="0" borderId="11" xfId="0" applyBorder="1" applyAlignment="1" applyProtection="1">
      <alignment horizontal="right"/>
      <protection hidden="1"/>
    </xf>
    <xf numFmtId="0" fontId="0" fillId="0" borderId="14" xfId="0" applyBorder="1" applyAlignment="1" applyProtection="1">
      <alignment horizontal="right"/>
      <protection hidden="1"/>
    </xf>
    <xf numFmtId="0" fontId="3" fillId="0" borderId="13" xfId="0" applyFont="1" applyBorder="1" applyAlignment="1" applyProtection="1">
      <alignment horizontal="right"/>
      <protection hidden="1"/>
    </xf>
    <xf numFmtId="0" fontId="3" fillId="0" borderId="11" xfId="0" applyFont="1" applyBorder="1" applyAlignment="1" applyProtection="1">
      <alignment horizontal="right"/>
      <protection hidden="1"/>
    </xf>
    <xf numFmtId="0" fontId="3" fillId="0" borderId="14" xfId="0" applyFont="1" applyBorder="1" applyAlignment="1" applyProtection="1">
      <alignment horizontal="right"/>
      <protection hidden="1"/>
    </xf>
    <xf numFmtId="0" fontId="0" fillId="0" borderId="11" xfId="0" applyFont="1" applyBorder="1" applyAlignment="1" applyProtection="1">
      <alignment horizontal="center"/>
      <protection hidden="1"/>
    </xf>
    <xf numFmtId="0" fontId="0" fillId="0" borderId="11" xfId="0" applyFont="1" applyBorder="1" applyAlignment="1">
      <alignment horizontal="center"/>
    </xf>
    <xf numFmtId="0" fontId="8" fillId="0" borderId="13" xfId="0" applyFont="1" applyBorder="1" applyAlignment="1" applyProtection="1">
      <alignment horizontal="right"/>
      <protection hidden="1"/>
    </xf>
    <xf numFmtId="0" fontId="8" fillId="0" borderId="14" xfId="0" applyFont="1" applyBorder="1" applyAlignment="1" applyProtection="1">
      <alignment horizontal="right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11" fillId="0" borderId="0" xfId="1" applyAlignment="1" applyProtection="1">
      <alignment horizontal="right"/>
      <protection hidden="1"/>
    </xf>
    <xf numFmtId="0" fontId="0" fillId="0" borderId="0" xfId="0" applyFont="1" applyAlignment="1" applyProtection="1">
      <alignment horizontal="right"/>
      <protection hidden="1"/>
    </xf>
    <xf numFmtId="0" fontId="2" fillId="1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center"/>
      <protection hidden="1"/>
    </xf>
    <xf numFmtId="0" fontId="0" fillId="11" borderId="1" xfId="0" applyFill="1" applyBorder="1" applyAlignment="1" applyProtection="1">
      <alignment horizontal="center"/>
      <protection hidden="1"/>
    </xf>
    <xf numFmtId="0" fontId="0" fillId="11" borderId="1" xfId="0" applyFont="1" applyFill="1" applyBorder="1" applyAlignment="1" applyProtection="1">
      <alignment horizontal="center"/>
      <protection hidden="1"/>
    </xf>
    <xf numFmtId="0" fontId="5" fillId="12" borderId="1" xfId="0" applyFont="1" applyFill="1" applyBorder="1" applyAlignment="1" applyProtection="1">
      <alignment horizont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12" xfId="0" applyFont="1" applyBorder="1" applyAlignment="1" applyProtection="1">
      <alignment horizontal="center"/>
      <protection hidden="1"/>
    </xf>
    <xf numFmtId="0" fontId="0" fillId="0" borderId="1" xfId="0" applyFont="1" applyBorder="1" applyAlignment="1" applyProtection="1">
      <alignment horizontal="center"/>
      <protection hidden="1"/>
    </xf>
    <xf numFmtId="0" fontId="0" fillId="14" borderId="1" xfId="0" applyFill="1" applyBorder="1" applyAlignment="1" applyProtection="1">
      <alignment horizontal="center"/>
      <protection hidden="1"/>
    </xf>
    <xf numFmtId="0" fontId="0" fillId="0" borderId="14" xfId="0" applyFont="1" applyBorder="1" applyAlignment="1" applyProtection="1">
      <alignment horizontal="center"/>
      <protection hidden="1"/>
    </xf>
    <xf numFmtId="0" fontId="0" fillId="2" borderId="1" xfId="0" applyFill="1" applyBorder="1" applyAlignment="1" applyProtection="1">
      <alignment horizontal="center" vertical="center" wrapText="1"/>
      <protection hidden="1"/>
    </xf>
    <xf numFmtId="0" fontId="0" fillId="2" borderId="1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 applyProtection="1">
      <alignment horizontal="center"/>
      <protection hidden="1"/>
    </xf>
    <xf numFmtId="0" fontId="6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wbfin.nic.in/writereaddata/ROPA%202019.pdf" TargetMode="External"/><Relationship Id="rId1" Type="http://schemas.openxmlformats.org/officeDocument/2006/relationships/hyperlink" Target="http://www.wetheteachers.i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48"/>
  <sheetViews>
    <sheetView tabSelected="1" zoomScaleSheetLayoutView="80" workbookViewId="0">
      <selection activeCell="G20" sqref="G20"/>
    </sheetView>
  </sheetViews>
  <sheetFormatPr defaultRowHeight="15"/>
  <cols>
    <col min="1" max="1" width="10" style="2" customWidth="1"/>
    <col min="2" max="2" width="10.28515625" style="2" customWidth="1"/>
    <col min="3" max="3" width="9.85546875" style="2" customWidth="1"/>
    <col min="4" max="4" width="8.7109375" style="2" customWidth="1"/>
    <col min="5" max="5" width="10.85546875" style="2" customWidth="1"/>
    <col min="6" max="6" width="9.140625" style="2"/>
    <col min="7" max="23" width="9.140625" style="2" customWidth="1"/>
    <col min="24" max="16384" width="9.140625" style="2"/>
  </cols>
  <sheetData>
    <row r="1" spans="1:23" ht="15" customHeight="1">
      <c r="A1" s="95" t="s">
        <v>62</v>
      </c>
      <c r="B1" s="95"/>
      <c r="C1" s="95"/>
      <c r="D1" s="95"/>
      <c r="E1" s="95"/>
      <c r="F1" s="95"/>
      <c r="G1" s="4"/>
    </row>
    <row r="2" spans="1:23" ht="15" customHeight="1">
      <c r="A2" s="84"/>
      <c r="B2" s="84"/>
      <c r="C2" s="84"/>
      <c r="D2" s="84"/>
      <c r="E2" s="84"/>
      <c r="F2" s="84"/>
    </row>
    <row r="3" spans="1:23" ht="15" customHeight="1">
      <c r="A3" s="97" t="s">
        <v>48</v>
      </c>
      <c r="B3" s="98"/>
      <c r="C3" s="98"/>
      <c r="D3" s="98"/>
      <c r="E3" s="98"/>
      <c r="F3" s="98"/>
      <c r="H3" s="65" t="s">
        <v>21</v>
      </c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7"/>
    </row>
    <row r="4" spans="1:23" ht="15" customHeight="1">
      <c r="A4" s="77" t="s">
        <v>45</v>
      </c>
      <c r="B4" s="78"/>
      <c r="C4" s="78"/>
      <c r="D4" s="78"/>
      <c r="E4" s="79"/>
      <c r="F4" s="44"/>
      <c r="H4" s="13" t="s">
        <v>14</v>
      </c>
      <c r="I4" s="87" t="s">
        <v>15</v>
      </c>
      <c r="J4" s="89"/>
      <c r="K4" s="90" t="s">
        <v>16</v>
      </c>
      <c r="L4" s="91"/>
      <c r="M4" s="91"/>
      <c r="N4" s="91"/>
      <c r="O4" s="92"/>
      <c r="P4" s="90" t="s">
        <v>17</v>
      </c>
      <c r="Q4" s="91"/>
      <c r="R4" s="91"/>
      <c r="S4" s="92"/>
      <c r="T4" s="87" t="s">
        <v>18</v>
      </c>
      <c r="U4" s="88"/>
      <c r="V4" s="89"/>
      <c r="W4" s="7" t="s">
        <v>19</v>
      </c>
    </row>
    <row r="5" spans="1:23" ht="15" customHeight="1">
      <c r="A5" s="77" t="s">
        <v>46</v>
      </c>
      <c r="B5" s="78"/>
      <c r="C5" s="78"/>
      <c r="D5" s="78"/>
      <c r="E5" s="79"/>
      <c r="F5" s="44"/>
      <c r="G5" s="5"/>
      <c r="H5" s="17" t="s">
        <v>3</v>
      </c>
      <c r="I5" s="17">
        <v>1700</v>
      </c>
      <c r="J5" s="17">
        <v>1800</v>
      </c>
      <c r="K5" s="17">
        <v>1900</v>
      </c>
      <c r="L5" s="17">
        <v>2100</v>
      </c>
      <c r="M5" s="17">
        <v>2300</v>
      </c>
      <c r="N5" s="17">
        <v>2600</v>
      </c>
      <c r="O5" s="17">
        <v>2900</v>
      </c>
      <c r="P5" s="17">
        <v>3200</v>
      </c>
      <c r="Q5" s="17">
        <v>3600</v>
      </c>
      <c r="R5" s="17">
        <v>3900</v>
      </c>
      <c r="S5" s="17">
        <v>4100</v>
      </c>
      <c r="T5" s="17">
        <v>4400</v>
      </c>
      <c r="U5" s="18">
        <v>4700</v>
      </c>
      <c r="V5" s="17">
        <v>4800</v>
      </c>
      <c r="W5" s="17">
        <v>5400</v>
      </c>
    </row>
    <row r="6" spans="1:23" ht="15" customHeight="1">
      <c r="A6" s="58" t="str">
        <f>B6</f>
        <v>0</v>
      </c>
      <c r="B6" s="59" t="str">
        <f>IF(F5=I5,"1",IF(F5=M5,"5",IF(F5=N5,"6",IF(F5=R5,"10",IF(F5=S5,"11",IF(F5=T5,"12",IF(F5=U5,"14",IF(F5=V5,"15",IF(F5=W5,"16",IF(F5=J5,"2",IF(F5=K5,"3",IF(F5=L5,"4",IF(F5=O5,"7",IF(F5=P5,"8",IF(F5=Q5,"9","0")))))))))))))))</f>
        <v>0</v>
      </c>
      <c r="C6" s="77" t="s">
        <v>47</v>
      </c>
      <c r="D6" s="78"/>
      <c r="E6" s="79"/>
      <c r="F6" s="36">
        <f>IF(F4=0,0,ROUND(F4*75%,0)+ROUND(F4*15%,0)+300+F4)</f>
        <v>0</v>
      </c>
      <c r="H6" s="13" t="s">
        <v>4</v>
      </c>
      <c r="I6" s="13">
        <v>6600</v>
      </c>
      <c r="J6" s="39">
        <v>6830</v>
      </c>
      <c r="K6" s="39">
        <v>7300</v>
      </c>
      <c r="L6" s="39">
        <v>7680</v>
      </c>
      <c r="M6" s="13">
        <v>8160</v>
      </c>
      <c r="N6" s="13">
        <v>8840</v>
      </c>
      <c r="O6" s="39">
        <v>9600</v>
      </c>
      <c r="P6" s="39">
        <v>10300</v>
      </c>
      <c r="Q6" s="39">
        <v>11040</v>
      </c>
      <c r="R6" s="13">
        <v>12270</v>
      </c>
      <c r="S6" s="13">
        <v>12750</v>
      </c>
      <c r="T6" s="13">
        <v>13400</v>
      </c>
      <c r="U6" s="14">
        <v>14930</v>
      </c>
      <c r="V6" s="13">
        <v>15960</v>
      </c>
      <c r="W6" s="13">
        <v>21000</v>
      </c>
    </row>
    <row r="7" spans="1:23" ht="15" customHeight="1">
      <c r="A7" s="85" t="s">
        <v>49</v>
      </c>
      <c r="B7" s="86"/>
      <c r="C7" s="80" t="s">
        <v>47</v>
      </c>
      <c r="D7" s="81"/>
      <c r="E7" s="82"/>
      <c r="F7" s="33">
        <f>IF(F4=0,0,C23+ROUND(C23*12%,0)+500)</f>
        <v>0</v>
      </c>
      <c r="H7" s="21" t="s">
        <v>20</v>
      </c>
      <c r="I7" s="19">
        <v>2.57</v>
      </c>
      <c r="J7" s="19">
        <v>2.57</v>
      </c>
      <c r="K7" s="19">
        <v>2.57</v>
      </c>
      <c r="L7" s="19">
        <v>2.57</v>
      </c>
      <c r="M7" s="19">
        <v>2.57</v>
      </c>
      <c r="N7" s="19">
        <v>2.57</v>
      </c>
      <c r="O7" s="19">
        <v>2.57</v>
      </c>
      <c r="P7" s="20">
        <v>2.62</v>
      </c>
      <c r="Q7" s="20">
        <v>2.62</v>
      </c>
      <c r="R7" s="20">
        <v>2.62</v>
      </c>
      <c r="S7" s="20">
        <v>2.62</v>
      </c>
      <c r="T7" s="21">
        <v>2.67</v>
      </c>
      <c r="U7" s="22">
        <v>2.67</v>
      </c>
      <c r="V7" s="21">
        <v>2.67</v>
      </c>
      <c r="W7" s="21">
        <v>2.67</v>
      </c>
    </row>
    <row r="8" spans="1:23" ht="15" customHeight="1">
      <c r="A8" s="83"/>
      <c r="B8" s="83"/>
      <c r="C8" s="83"/>
      <c r="D8" s="83"/>
      <c r="E8" s="83"/>
      <c r="F8" s="83"/>
      <c r="H8" s="8" t="s">
        <v>13</v>
      </c>
      <c r="I8" s="8">
        <v>1</v>
      </c>
      <c r="J8" s="41">
        <v>2</v>
      </c>
      <c r="K8" s="41">
        <v>3</v>
      </c>
      <c r="L8" s="41">
        <v>4</v>
      </c>
      <c r="M8" s="8">
        <v>5</v>
      </c>
      <c r="N8" s="8">
        <v>6</v>
      </c>
      <c r="O8" s="41">
        <v>7</v>
      </c>
      <c r="P8" s="41">
        <v>8</v>
      </c>
      <c r="Q8" s="41">
        <v>9</v>
      </c>
      <c r="R8" s="8">
        <v>10</v>
      </c>
      <c r="S8" s="8">
        <v>11</v>
      </c>
      <c r="T8" s="8">
        <v>12</v>
      </c>
      <c r="U8" s="9">
        <v>14</v>
      </c>
      <c r="V8" s="9">
        <v>15</v>
      </c>
      <c r="W8" s="9">
        <v>16</v>
      </c>
    </row>
    <row r="9" spans="1:23" ht="15" customHeight="1">
      <c r="A9" s="97" t="s">
        <v>27</v>
      </c>
      <c r="B9" s="98"/>
      <c r="C9" s="98"/>
      <c r="D9" s="98"/>
      <c r="E9" s="98"/>
      <c r="F9" s="98"/>
      <c r="H9" s="13">
        <v>1</v>
      </c>
      <c r="I9" s="13">
        <f>IF(MOD(I7*I6,100)&gt;=50,I7*I6-MOD(I7*I6,100)+100,I7*I6-MOD(I7*I6,100))</f>
        <v>17000</v>
      </c>
      <c r="J9" s="39">
        <f t="shared" ref="J9:W9" si="0">IF(MOD(J7*J6,100)&gt;=50,J7*J6-MOD(J7*J6,100)+100,J7*J6-MOD(J7*J6,100))</f>
        <v>17600</v>
      </c>
      <c r="K9" s="39">
        <f t="shared" si="0"/>
        <v>18800</v>
      </c>
      <c r="L9" s="39">
        <f t="shared" si="0"/>
        <v>19700</v>
      </c>
      <c r="M9" s="39">
        <f>IF(MOD(M7*M6,100)&gt;=50,M7*M6-MOD(M7*M6,100)+100,M7*M6-MOD(M7*M6,100))</f>
        <v>21000</v>
      </c>
      <c r="N9" s="39">
        <f t="shared" si="0"/>
        <v>22700</v>
      </c>
      <c r="O9" s="39">
        <f>IF(MOD(O7*O6,100)&gt;=50,O7*O6-MOD(O7*O6,100)+100,O7*O6-MOD(O7*O6,100))</f>
        <v>24700</v>
      </c>
      <c r="P9" s="39">
        <f t="shared" si="0"/>
        <v>27000</v>
      </c>
      <c r="Q9" s="39">
        <f t="shared" si="0"/>
        <v>28900</v>
      </c>
      <c r="R9" s="39">
        <f t="shared" si="0"/>
        <v>32100</v>
      </c>
      <c r="S9" s="39">
        <f t="shared" si="0"/>
        <v>33400</v>
      </c>
      <c r="T9" s="39">
        <f t="shared" si="0"/>
        <v>35800</v>
      </c>
      <c r="U9" s="39">
        <f t="shared" si="0"/>
        <v>39900</v>
      </c>
      <c r="V9" s="39">
        <f t="shared" si="0"/>
        <v>42600</v>
      </c>
      <c r="W9" s="39">
        <f t="shared" si="0"/>
        <v>56100</v>
      </c>
    </row>
    <row r="10" spans="1:23" ht="15" customHeight="1">
      <c r="A10" s="23" t="s">
        <v>30</v>
      </c>
      <c r="B10" s="100" t="s">
        <v>28</v>
      </c>
      <c r="C10" s="100"/>
      <c r="D10" s="12">
        <v>0</v>
      </c>
      <c r="E10" s="15" t="s">
        <v>22</v>
      </c>
      <c r="F10" s="16">
        <v>12000</v>
      </c>
      <c r="H10" s="13">
        <v>2</v>
      </c>
      <c r="I10" s="13">
        <f>I9+IF(MOD(I9*0.03,100)&gt;=50,I9*0.03-MOD(I9*0.03,100)+100,I9*0.03-MOD(I9*0.03,100))</f>
        <v>17500</v>
      </c>
      <c r="J10" s="39">
        <f t="shared" ref="J10:W10" si="1">J9+IF(MOD(J9*0.03,100)&gt;=50,J9*0.03-MOD(J9*0.03,100)+100,J9*0.03-MOD(J9*0.03,100))</f>
        <v>18100</v>
      </c>
      <c r="K10" s="39">
        <f t="shared" si="1"/>
        <v>19400</v>
      </c>
      <c r="L10" s="39">
        <f t="shared" si="1"/>
        <v>20300</v>
      </c>
      <c r="M10" s="39">
        <f t="shared" si="1"/>
        <v>21600</v>
      </c>
      <c r="N10" s="39">
        <f t="shared" si="1"/>
        <v>23400</v>
      </c>
      <c r="O10" s="39">
        <f t="shared" si="1"/>
        <v>25400</v>
      </c>
      <c r="P10" s="39">
        <f t="shared" si="1"/>
        <v>27800</v>
      </c>
      <c r="Q10" s="39">
        <f t="shared" si="1"/>
        <v>29800</v>
      </c>
      <c r="R10" s="39">
        <f t="shared" si="1"/>
        <v>33100</v>
      </c>
      <c r="S10" s="39">
        <f t="shared" si="1"/>
        <v>34400</v>
      </c>
      <c r="T10" s="39">
        <f t="shared" si="1"/>
        <v>36900</v>
      </c>
      <c r="U10" s="39">
        <f t="shared" si="1"/>
        <v>41100</v>
      </c>
      <c r="V10" s="39">
        <f t="shared" si="1"/>
        <v>43900</v>
      </c>
      <c r="W10" s="39">
        <f t="shared" si="1"/>
        <v>57800</v>
      </c>
    </row>
    <row r="11" spans="1:23">
      <c r="A11" s="101" t="s">
        <v>29</v>
      </c>
      <c r="B11" s="34" t="s">
        <v>6</v>
      </c>
      <c r="C11" s="34" t="s">
        <v>7</v>
      </c>
      <c r="D11" s="34" t="s">
        <v>8</v>
      </c>
      <c r="E11" s="34" t="s">
        <v>9</v>
      </c>
      <c r="F11" s="34" t="s">
        <v>10</v>
      </c>
      <c r="H11" s="13">
        <v>3</v>
      </c>
      <c r="I11" s="39">
        <f t="shared" ref="I11:I22" si="2">I10+IF(MOD(I10*0.03,100)&gt;=50,I10*0.03-MOD(I10*0.03,100)+100,I10*0.03-MOD(I10*0.03,100))</f>
        <v>18000</v>
      </c>
      <c r="J11" s="39">
        <f t="shared" ref="J11:J22" si="3">J10+IF(MOD(J10*0.03,100)&gt;=50,J10*0.03-MOD(J10*0.03,100)+100,J10*0.03-MOD(J10*0.03,100))</f>
        <v>18600</v>
      </c>
      <c r="K11" s="39">
        <f t="shared" ref="K11:K22" si="4">K10+IF(MOD(K10*0.03,100)&gt;=50,K10*0.03-MOD(K10*0.03,100)+100,K10*0.03-MOD(K10*0.03,100))</f>
        <v>20000</v>
      </c>
      <c r="L11" s="39">
        <f t="shared" ref="L11:L22" si="5">L10+IF(MOD(L10*0.03,100)&gt;=50,L10*0.03-MOD(L10*0.03,100)+100,L10*0.03-MOD(L10*0.03,100))</f>
        <v>20900</v>
      </c>
      <c r="M11" s="39">
        <f t="shared" ref="M11:M22" si="6">M10+IF(MOD(M10*0.03,100)&gt;=50,M10*0.03-MOD(M10*0.03,100)+100,M10*0.03-MOD(M10*0.03,100))</f>
        <v>22200</v>
      </c>
      <c r="N11" s="39">
        <f t="shared" ref="N11:N22" si="7">N10+IF(MOD(N10*0.03,100)&gt;=50,N10*0.03-MOD(N10*0.03,100)+100,N10*0.03-MOD(N10*0.03,100))</f>
        <v>24100</v>
      </c>
      <c r="O11" s="39">
        <f t="shared" ref="O11:O22" si="8">O10+IF(MOD(O10*0.03,100)&gt;=50,O10*0.03-MOD(O10*0.03,100)+100,O10*0.03-MOD(O10*0.03,100))</f>
        <v>26200</v>
      </c>
      <c r="P11" s="39">
        <f t="shared" ref="P11:P22" si="9">P10+IF(MOD(P10*0.03,100)&gt;=50,P10*0.03-MOD(P10*0.03,100)+100,P10*0.03-MOD(P10*0.03,100))</f>
        <v>28600</v>
      </c>
      <c r="Q11" s="39">
        <f t="shared" ref="Q11:Q22" si="10">Q10+IF(MOD(Q10*0.03,100)&gt;=50,Q10*0.03-MOD(Q10*0.03,100)+100,Q10*0.03-MOD(Q10*0.03,100))</f>
        <v>30700</v>
      </c>
      <c r="R11" s="39">
        <f t="shared" ref="R11:R22" si="11">R10+IF(MOD(R10*0.03,100)&gt;=50,R10*0.03-MOD(R10*0.03,100)+100,R10*0.03-MOD(R10*0.03,100))</f>
        <v>34100</v>
      </c>
      <c r="S11" s="39">
        <f t="shared" ref="S11:S22" si="12">S10+IF(MOD(S10*0.03,100)&gt;=50,S10*0.03-MOD(S10*0.03,100)+100,S10*0.03-MOD(S10*0.03,100))</f>
        <v>35400</v>
      </c>
      <c r="T11" s="39">
        <f t="shared" ref="T11:T22" si="13">T10+IF(MOD(T10*0.03,100)&gt;=50,T10*0.03-MOD(T10*0.03,100)+100,T10*0.03-MOD(T10*0.03,100))</f>
        <v>38000</v>
      </c>
      <c r="U11" s="39">
        <f t="shared" ref="U11:U22" si="14">U10+IF(MOD(U10*0.03,100)&gt;=50,U10*0.03-MOD(U10*0.03,100)+100,U10*0.03-MOD(U10*0.03,100))</f>
        <v>42300</v>
      </c>
      <c r="V11" s="39">
        <f t="shared" ref="V11:V22" si="15">V10+IF(MOD(V10*0.03,100)&gt;=50,V10*0.03-MOD(V10*0.03,100)+100,V10*0.03-MOD(V10*0.03,100))</f>
        <v>45200</v>
      </c>
      <c r="W11" s="39">
        <f t="shared" ref="W11:W22" si="16">W10+IF(MOD(W10*0.03,100)&gt;=50,W10*0.03-MOD(W10*0.03,100)+100,W10*0.03-MOD(W10*0.03,100))</f>
        <v>59500</v>
      </c>
    </row>
    <row r="12" spans="1:23">
      <c r="A12" s="101"/>
      <c r="B12" s="24">
        <v>0</v>
      </c>
      <c r="C12" s="24">
        <v>0</v>
      </c>
      <c r="D12" s="24">
        <v>0</v>
      </c>
      <c r="E12" s="24">
        <v>0</v>
      </c>
      <c r="F12" s="24">
        <v>0</v>
      </c>
      <c r="H12" s="13">
        <v>4</v>
      </c>
      <c r="I12" s="39">
        <f t="shared" si="2"/>
        <v>18500</v>
      </c>
      <c r="J12" s="39">
        <f t="shared" si="3"/>
        <v>19200</v>
      </c>
      <c r="K12" s="39">
        <f t="shared" si="4"/>
        <v>20600</v>
      </c>
      <c r="L12" s="39">
        <f t="shared" si="5"/>
        <v>21500</v>
      </c>
      <c r="M12" s="39">
        <f t="shared" si="6"/>
        <v>22900</v>
      </c>
      <c r="N12" s="39">
        <f t="shared" si="7"/>
        <v>24800</v>
      </c>
      <c r="O12" s="39">
        <f t="shared" si="8"/>
        <v>27000</v>
      </c>
      <c r="P12" s="39">
        <f t="shared" si="9"/>
        <v>29500</v>
      </c>
      <c r="Q12" s="39">
        <f t="shared" si="10"/>
        <v>31600</v>
      </c>
      <c r="R12" s="39">
        <f t="shared" si="11"/>
        <v>35100</v>
      </c>
      <c r="S12" s="39">
        <f t="shared" si="12"/>
        <v>36500</v>
      </c>
      <c r="T12" s="39">
        <f t="shared" si="13"/>
        <v>39100</v>
      </c>
      <c r="U12" s="39">
        <f t="shared" si="14"/>
        <v>43600</v>
      </c>
      <c r="V12" s="39">
        <f t="shared" si="15"/>
        <v>46600</v>
      </c>
      <c r="W12" s="39">
        <f t="shared" si="16"/>
        <v>61300</v>
      </c>
    </row>
    <row r="13" spans="1:23" ht="15" customHeight="1">
      <c r="A13" s="101"/>
      <c r="B13" s="34" t="s">
        <v>31</v>
      </c>
      <c r="C13" s="56" t="s">
        <v>32</v>
      </c>
      <c r="D13" s="56" t="s">
        <v>34</v>
      </c>
      <c r="E13" s="56" t="s">
        <v>35</v>
      </c>
      <c r="F13" s="56" t="s">
        <v>36</v>
      </c>
      <c r="H13" s="13">
        <v>5</v>
      </c>
      <c r="I13" s="39">
        <f t="shared" si="2"/>
        <v>19100</v>
      </c>
      <c r="J13" s="39">
        <f t="shared" si="3"/>
        <v>19800</v>
      </c>
      <c r="K13" s="39">
        <f t="shared" si="4"/>
        <v>21200</v>
      </c>
      <c r="L13" s="39">
        <f t="shared" si="5"/>
        <v>22100</v>
      </c>
      <c r="M13" s="39">
        <f t="shared" si="6"/>
        <v>23600</v>
      </c>
      <c r="N13" s="39">
        <f t="shared" si="7"/>
        <v>25500</v>
      </c>
      <c r="O13" s="39">
        <f t="shared" si="8"/>
        <v>27800</v>
      </c>
      <c r="P13" s="39">
        <f t="shared" si="9"/>
        <v>30400</v>
      </c>
      <c r="Q13" s="39">
        <f t="shared" si="10"/>
        <v>32500</v>
      </c>
      <c r="R13" s="39">
        <f t="shared" si="11"/>
        <v>36200</v>
      </c>
      <c r="S13" s="39">
        <f t="shared" si="12"/>
        <v>37600</v>
      </c>
      <c r="T13" s="39">
        <f t="shared" si="13"/>
        <v>40300</v>
      </c>
      <c r="U13" s="39">
        <f t="shared" si="14"/>
        <v>44900</v>
      </c>
      <c r="V13" s="39">
        <f t="shared" si="15"/>
        <v>48000</v>
      </c>
      <c r="W13" s="39">
        <f t="shared" si="16"/>
        <v>63100</v>
      </c>
    </row>
    <row r="14" spans="1:23">
      <c r="A14" s="101"/>
      <c r="B14" s="24">
        <v>0</v>
      </c>
      <c r="C14" s="57">
        <v>0</v>
      </c>
      <c r="D14" s="57">
        <v>0</v>
      </c>
      <c r="E14" s="57">
        <v>0</v>
      </c>
      <c r="F14" s="57">
        <v>0</v>
      </c>
      <c r="H14" s="13">
        <v>6</v>
      </c>
      <c r="I14" s="39">
        <f t="shared" si="2"/>
        <v>19700</v>
      </c>
      <c r="J14" s="39">
        <f t="shared" si="3"/>
        <v>20400</v>
      </c>
      <c r="K14" s="39">
        <f t="shared" si="4"/>
        <v>21800</v>
      </c>
      <c r="L14" s="39">
        <f t="shared" si="5"/>
        <v>22800</v>
      </c>
      <c r="M14" s="39">
        <f t="shared" si="6"/>
        <v>24300</v>
      </c>
      <c r="N14" s="39">
        <f t="shared" si="7"/>
        <v>26300</v>
      </c>
      <c r="O14" s="39">
        <f t="shared" si="8"/>
        <v>28600</v>
      </c>
      <c r="P14" s="39">
        <f t="shared" si="9"/>
        <v>31300</v>
      </c>
      <c r="Q14" s="39">
        <f t="shared" si="10"/>
        <v>33500</v>
      </c>
      <c r="R14" s="39">
        <f t="shared" si="11"/>
        <v>37300</v>
      </c>
      <c r="S14" s="39">
        <f t="shared" si="12"/>
        <v>38700</v>
      </c>
      <c r="T14" s="39">
        <f t="shared" si="13"/>
        <v>41500</v>
      </c>
      <c r="U14" s="39">
        <f t="shared" si="14"/>
        <v>46200</v>
      </c>
      <c r="V14" s="39">
        <f t="shared" si="15"/>
        <v>49400</v>
      </c>
      <c r="W14" s="39">
        <f t="shared" si="16"/>
        <v>65000</v>
      </c>
    </row>
    <row r="15" spans="1:23">
      <c r="A15" s="103" t="s">
        <v>50</v>
      </c>
      <c r="B15" s="103"/>
      <c r="C15" s="103"/>
      <c r="D15" s="103"/>
      <c r="E15" s="103"/>
      <c r="F15" s="10">
        <v>5</v>
      </c>
      <c r="G15" s="1"/>
      <c r="H15" s="13">
        <v>7</v>
      </c>
      <c r="I15" s="39">
        <f t="shared" si="2"/>
        <v>20300</v>
      </c>
      <c r="J15" s="39">
        <f t="shared" si="3"/>
        <v>21000</v>
      </c>
      <c r="K15" s="39">
        <f t="shared" si="4"/>
        <v>22500</v>
      </c>
      <c r="L15" s="39">
        <f t="shared" si="5"/>
        <v>23500</v>
      </c>
      <c r="M15" s="39">
        <f t="shared" si="6"/>
        <v>25000</v>
      </c>
      <c r="N15" s="39">
        <f t="shared" si="7"/>
        <v>27100</v>
      </c>
      <c r="O15" s="39">
        <f t="shared" si="8"/>
        <v>29500</v>
      </c>
      <c r="P15" s="39">
        <f t="shared" si="9"/>
        <v>32200</v>
      </c>
      <c r="Q15" s="39">
        <f t="shared" si="10"/>
        <v>34500</v>
      </c>
      <c r="R15" s="39">
        <f t="shared" si="11"/>
        <v>38400</v>
      </c>
      <c r="S15" s="39">
        <f t="shared" si="12"/>
        <v>39900</v>
      </c>
      <c r="T15" s="39">
        <f t="shared" si="13"/>
        <v>42700</v>
      </c>
      <c r="U15" s="39">
        <f t="shared" si="14"/>
        <v>47600</v>
      </c>
      <c r="V15" s="39">
        <f t="shared" si="15"/>
        <v>50900</v>
      </c>
      <c r="W15" s="39">
        <f t="shared" si="16"/>
        <v>67000</v>
      </c>
    </row>
    <row r="16" spans="1:23">
      <c r="A16" s="84"/>
      <c r="B16" s="84"/>
      <c r="C16" s="84"/>
      <c r="D16" s="84"/>
      <c r="E16" s="84"/>
      <c r="F16" s="84"/>
      <c r="G16" s="6"/>
      <c r="H16" s="13">
        <v>8</v>
      </c>
      <c r="I16" s="39">
        <f t="shared" si="2"/>
        <v>20900</v>
      </c>
      <c r="J16" s="39">
        <f t="shared" si="3"/>
        <v>21600</v>
      </c>
      <c r="K16" s="39">
        <f t="shared" si="4"/>
        <v>23200</v>
      </c>
      <c r="L16" s="39">
        <f t="shared" si="5"/>
        <v>24200</v>
      </c>
      <c r="M16" s="39">
        <f t="shared" si="6"/>
        <v>25800</v>
      </c>
      <c r="N16" s="39">
        <f t="shared" si="7"/>
        <v>27900</v>
      </c>
      <c r="O16" s="39">
        <f t="shared" si="8"/>
        <v>30400</v>
      </c>
      <c r="P16" s="39">
        <f t="shared" si="9"/>
        <v>33200</v>
      </c>
      <c r="Q16" s="39">
        <f t="shared" si="10"/>
        <v>35500</v>
      </c>
      <c r="R16" s="39">
        <f t="shared" si="11"/>
        <v>39600</v>
      </c>
      <c r="S16" s="39">
        <f t="shared" si="12"/>
        <v>41100</v>
      </c>
      <c r="T16" s="39">
        <f t="shared" si="13"/>
        <v>44000</v>
      </c>
      <c r="U16" s="39">
        <f t="shared" si="14"/>
        <v>49000</v>
      </c>
      <c r="V16" s="39">
        <f t="shared" si="15"/>
        <v>52400</v>
      </c>
      <c r="W16" s="39">
        <f t="shared" si="16"/>
        <v>69000</v>
      </c>
    </row>
    <row r="17" spans="1:23">
      <c r="A17" s="97" t="s">
        <v>61</v>
      </c>
      <c r="B17" s="98"/>
      <c r="C17" s="98"/>
      <c r="D17" s="98"/>
      <c r="E17" s="98"/>
      <c r="F17" s="98"/>
      <c r="G17" s="6"/>
      <c r="H17" s="13">
        <v>9</v>
      </c>
      <c r="I17" s="39">
        <f t="shared" si="2"/>
        <v>21500</v>
      </c>
      <c r="J17" s="39">
        <f t="shared" si="3"/>
        <v>22200</v>
      </c>
      <c r="K17" s="39">
        <f t="shared" si="4"/>
        <v>23900</v>
      </c>
      <c r="L17" s="39">
        <f t="shared" si="5"/>
        <v>24900</v>
      </c>
      <c r="M17" s="39">
        <f t="shared" si="6"/>
        <v>26600</v>
      </c>
      <c r="N17" s="39">
        <f t="shared" si="7"/>
        <v>28700</v>
      </c>
      <c r="O17" s="39">
        <f t="shared" si="8"/>
        <v>31300</v>
      </c>
      <c r="P17" s="39">
        <f t="shared" si="9"/>
        <v>34200</v>
      </c>
      <c r="Q17" s="39">
        <f t="shared" si="10"/>
        <v>36600</v>
      </c>
      <c r="R17" s="39">
        <f t="shared" si="11"/>
        <v>40800</v>
      </c>
      <c r="S17" s="39">
        <f t="shared" si="12"/>
        <v>42300</v>
      </c>
      <c r="T17" s="39">
        <f t="shared" si="13"/>
        <v>45300</v>
      </c>
      <c r="U17" s="39">
        <f t="shared" si="14"/>
        <v>50500</v>
      </c>
      <c r="V17" s="39">
        <f t="shared" si="15"/>
        <v>54000</v>
      </c>
      <c r="W17" s="39">
        <f t="shared" si="16"/>
        <v>71100</v>
      </c>
    </row>
    <row r="18" spans="1:23">
      <c r="A18" s="39" t="s">
        <v>55</v>
      </c>
      <c r="B18" s="42" t="s">
        <v>65</v>
      </c>
      <c r="C18" s="87" t="s">
        <v>64</v>
      </c>
      <c r="D18" s="88"/>
      <c r="E18" s="89"/>
      <c r="F18" s="43">
        <v>18</v>
      </c>
      <c r="G18" s="6"/>
      <c r="H18" s="13">
        <v>10</v>
      </c>
      <c r="I18" s="39">
        <f t="shared" si="2"/>
        <v>22100</v>
      </c>
      <c r="J18" s="39">
        <f t="shared" si="3"/>
        <v>22900</v>
      </c>
      <c r="K18" s="39">
        <f t="shared" si="4"/>
        <v>24600</v>
      </c>
      <c r="L18" s="39">
        <f t="shared" si="5"/>
        <v>25600</v>
      </c>
      <c r="M18" s="39">
        <f t="shared" si="6"/>
        <v>27400</v>
      </c>
      <c r="N18" s="39">
        <f t="shared" si="7"/>
        <v>29600</v>
      </c>
      <c r="O18" s="39">
        <f t="shared" si="8"/>
        <v>32200</v>
      </c>
      <c r="P18" s="39">
        <f t="shared" si="9"/>
        <v>35200</v>
      </c>
      <c r="Q18" s="39">
        <f t="shared" si="10"/>
        <v>37700</v>
      </c>
      <c r="R18" s="39">
        <f t="shared" si="11"/>
        <v>42000</v>
      </c>
      <c r="S18" s="39">
        <f t="shared" si="12"/>
        <v>43600</v>
      </c>
      <c r="T18" s="39">
        <f t="shared" si="13"/>
        <v>46700</v>
      </c>
      <c r="U18" s="39">
        <f t="shared" si="14"/>
        <v>52000</v>
      </c>
      <c r="V18" s="39">
        <f t="shared" si="15"/>
        <v>55600</v>
      </c>
      <c r="W18" s="39">
        <f t="shared" si="16"/>
        <v>73200</v>
      </c>
    </row>
    <row r="19" spans="1:23">
      <c r="A19" s="84"/>
      <c r="B19" s="84"/>
      <c r="C19" s="84"/>
      <c r="D19" s="84"/>
      <c r="E19" s="84"/>
      <c r="F19" s="84"/>
      <c r="G19" s="6"/>
      <c r="H19" s="13">
        <v>11</v>
      </c>
      <c r="I19" s="39">
        <f t="shared" si="2"/>
        <v>22800</v>
      </c>
      <c r="J19" s="39">
        <f t="shared" si="3"/>
        <v>23600</v>
      </c>
      <c r="K19" s="39">
        <f t="shared" si="4"/>
        <v>25300</v>
      </c>
      <c r="L19" s="39">
        <f t="shared" si="5"/>
        <v>26400</v>
      </c>
      <c r="M19" s="39">
        <f t="shared" si="6"/>
        <v>28200</v>
      </c>
      <c r="N19" s="39">
        <f t="shared" si="7"/>
        <v>30500</v>
      </c>
      <c r="O19" s="39">
        <f t="shared" si="8"/>
        <v>33200</v>
      </c>
      <c r="P19" s="39">
        <f t="shared" si="9"/>
        <v>36300</v>
      </c>
      <c r="Q19" s="39">
        <f t="shared" si="10"/>
        <v>38800</v>
      </c>
      <c r="R19" s="39">
        <f t="shared" si="11"/>
        <v>43300</v>
      </c>
      <c r="S19" s="39">
        <f t="shared" si="12"/>
        <v>44900</v>
      </c>
      <c r="T19" s="39">
        <f t="shared" si="13"/>
        <v>48100</v>
      </c>
      <c r="U19" s="39">
        <f t="shared" si="14"/>
        <v>53600</v>
      </c>
      <c r="V19" s="39">
        <f t="shared" si="15"/>
        <v>57300</v>
      </c>
      <c r="W19" s="39">
        <f t="shared" si="16"/>
        <v>75400</v>
      </c>
    </row>
    <row r="20" spans="1:23">
      <c r="A20" s="99" t="s">
        <v>26</v>
      </c>
      <c r="B20" s="99"/>
      <c r="C20" s="99"/>
      <c r="D20" s="99"/>
      <c r="E20" s="99"/>
      <c r="F20" s="99"/>
      <c r="G20" s="6"/>
      <c r="H20" s="13">
        <v>12</v>
      </c>
      <c r="I20" s="39">
        <f t="shared" si="2"/>
        <v>23500</v>
      </c>
      <c r="J20" s="39">
        <f t="shared" si="3"/>
        <v>24300</v>
      </c>
      <c r="K20" s="39">
        <f t="shared" si="4"/>
        <v>26100</v>
      </c>
      <c r="L20" s="39">
        <f t="shared" si="5"/>
        <v>27200</v>
      </c>
      <c r="M20" s="39">
        <f t="shared" si="6"/>
        <v>29000</v>
      </c>
      <c r="N20" s="39">
        <f t="shared" si="7"/>
        <v>31400</v>
      </c>
      <c r="O20" s="39">
        <f t="shared" si="8"/>
        <v>34200</v>
      </c>
      <c r="P20" s="39">
        <f t="shared" si="9"/>
        <v>37400</v>
      </c>
      <c r="Q20" s="39">
        <f t="shared" si="10"/>
        <v>40000</v>
      </c>
      <c r="R20" s="39">
        <f t="shared" si="11"/>
        <v>44600</v>
      </c>
      <c r="S20" s="39">
        <f t="shared" si="12"/>
        <v>46200</v>
      </c>
      <c r="T20" s="39">
        <f t="shared" si="13"/>
        <v>49500</v>
      </c>
      <c r="U20" s="39">
        <f t="shared" si="14"/>
        <v>55200</v>
      </c>
      <c r="V20" s="39">
        <f t="shared" si="15"/>
        <v>59000</v>
      </c>
      <c r="W20" s="39">
        <f t="shared" si="16"/>
        <v>77700</v>
      </c>
    </row>
    <row r="21" spans="1:23" ht="15" customHeight="1">
      <c r="A21" s="106" t="s">
        <v>53</v>
      </c>
      <c r="B21" s="26" t="s">
        <v>5</v>
      </c>
      <c r="C21" s="38">
        <v>2.57</v>
      </c>
      <c r="D21" s="68" t="s">
        <v>23</v>
      </c>
      <c r="E21" s="69"/>
      <c r="F21" s="74">
        <f>IF(B18="Y",A6+1,IF(F5&gt;4400,A6,A6))</f>
        <v>1</v>
      </c>
      <c r="G21" s="6"/>
      <c r="H21" s="13">
        <v>13</v>
      </c>
      <c r="I21" s="39">
        <f t="shared" si="2"/>
        <v>24200</v>
      </c>
      <c r="J21" s="39">
        <f t="shared" si="3"/>
        <v>25000</v>
      </c>
      <c r="K21" s="39">
        <f t="shared" si="4"/>
        <v>26900</v>
      </c>
      <c r="L21" s="39">
        <f t="shared" si="5"/>
        <v>28000</v>
      </c>
      <c r="M21" s="39">
        <f t="shared" si="6"/>
        <v>29900</v>
      </c>
      <c r="N21" s="39">
        <f t="shared" si="7"/>
        <v>32300</v>
      </c>
      <c r="O21" s="39">
        <f t="shared" si="8"/>
        <v>35200</v>
      </c>
      <c r="P21" s="39">
        <f t="shared" si="9"/>
        <v>38500</v>
      </c>
      <c r="Q21" s="39">
        <f t="shared" si="10"/>
        <v>41200</v>
      </c>
      <c r="R21" s="39">
        <f t="shared" si="11"/>
        <v>45900</v>
      </c>
      <c r="S21" s="39">
        <f t="shared" si="12"/>
        <v>47600</v>
      </c>
      <c r="T21" s="39">
        <f t="shared" si="13"/>
        <v>51000</v>
      </c>
      <c r="U21" s="39">
        <f t="shared" si="14"/>
        <v>56900</v>
      </c>
      <c r="V21" s="39">
        <f t="shared" si="15"/>
        <v>60800</v>
      </c>
      <c r="W21" s="39">
        <f t="shared" si="16"/>
        <v>80000</v>
      </c>
    </row>
    <row r="22" spans="1:23" ht="15" customHeight="1">
      <c r="A22" s="107"/>
      <c r="B22" s="26" t="s">
        <v>12</v>
      </c>
      <c r="C22" s="37">
        <f>ROUND(F4*C21,0)</f>
        <v>0</v>
      </c>
      <c r="D22" s="70"/>
      <c r="E22" s="71"/>
      <c r="F22" s="75"/>
      <c r="G22" s="6"/>
      <c r="H22" s="13">
        <v>14</v>
      </c>
      <c r="I22" s="39">
        <f t="shared" si="2"/>
        <v>24900</v>
      </c>
      <c r="J22" s="39">
        <f t="shared" si="3"/>
        <v>25800</v>
      </c>
      <c r="K22" s="39">
        <f t="shared" si="4"/>
        <v>27700</v>
      </c>
      <c r="L22" s="39">
        <f t="shared" si="5"/>
        <v>28800</v>
      </c>
      <c r="M22" s="39">
        <f t="shared" si="6"/>
        <v>30800</v>
      </c>
      <c r="N22" s="39">
        <f t="shared" si="7"/>
        <v>33300</v>
      </c>
      <c r="O22" s="39">
        <f t="shared" si="8"/>
        <v>36300</v>
      </c>
      <c r="P22" s="39">
        <f t="shared" si="9"/>
        <v>39700</v>
      </c>
      <c r="Q22" s="39">
        <f t="shared" si="10"/>
        <v>42400</v>
      </c>
      <c r="R22" s="39">
        <f t="shared" si="11"/>
        <v>47300</v>
      </c>
      <c r="S22" s="39">
        <f t="shared" si="12"/>
        <v>49000</v>
      </c>
      <c r="T22" s="39">
        <f t="shared" si="13"/>
        <v>52500</v>
      </c>
      <c r="U22" s="39">
        <f t="shared" si="14"/>
        <v>58600</v>
      </c>
      <c r="V22" s="39">
        <f t="shared" si="15"/>
        <v>62600</v>
      </c>
      <c r="W22" s="39">
        <f t="shared" si="16"/>
        <v>82400</v>
      </c>
    </row>
    <row r="23" spans="1:23" ht="15" customHeight="1">
      <c r="A23" s="107"/>
      <c r="B23" s="26" t="s">
        <v>25</v>
      </c>
      <c r="C23" s="31">
        <f>IF(A6="1",I43,IF(A6="5",M43,IF(A6="6",N43,IF(A6="10",R43,IF(A6="11",S43,IF(A6="12",T43,IF(A6="14",U43,IF(A6="15",V43,IF(A6="16",W43,IF(A6="2",J43,IF(A6="3",K43,IF(A6="4",L43,IF(M21="6",N43,IF(A6="7",O43,IF(A6="8",P43,IF(A6="9",Q43,0))))))))))))))))</f>
        <v>0</v>
      </c>
      <c r="D23" s="72"/>
      <c r="E23" s="73"/>
      <c r="F23" s="76"/>
      <c r="H23" s="13">
        <v>15</v>
      </c>
      <c r="I23" s="39">
        <f t="shared" ref="I23:I36" si="17">I22+IF(MOD(I22*0.03,100)&gt;=50,I22*0.03-MOD(I22*0.03,100)+100,I22*0.03-MOD(I22*0.03,100))</f>
        <v>25600</v>
      </c>
      <c r="J23" s="39">
        <f t="shared" ref="J23:J41" si="18">J22+IF(MOD(J22*0.03,100)&gt;=50,J22*0.03-MOD(J22*0.03,100)+100,J22*0.03-MOD(J22*0.03,100))</f>
        <v>26600</v>
      </c>
      <c r="K23" s="39">
        <f t="shared" ref="K23:K41" si="19">K22+IF(MOD(K22*0.03,100)&gt;=50,K22*0.03-MOD(K22*0.03,100)+100,K22*0.03-MOD(K22*0.03,100))</f>
        <v>28500</v>
      </c>
      <c r="L23" s="39">
        <f t="shared" ref="L23:L41" si="20">L22+IF(MOD(L22*0.03,100)&gt;=50,L22*0.03-MOD(L22*0.03,100)+100,L22*0.03-MOD(L22*0.03,100))</f>
        <v>29700</v>
      </c>
      <c r="M23" s="39">
        <f t="shared" ref="M23:M41" si="21">M22+IF(MOD(M22*0.03,100)&gt;=50,M22*0.03-MOD(M22*0.03,100)+100,M22*0.03-MOD(M22*0.03,100))</f>
        <v>31700</v>
      </c>
      <c r="N23" s="39">
        <f t="shared" ref="N23:N41" si="22">N22+IF(MOD(N22*0.03,100)&gt;=50,N22*0.03-MOD(N22*0.03,100)+100,N22*0.03-MOD(N22*0.03,100))</f>
        <v>34300</v>
      </c>
      <c r="O23" s="39">
        <f t="shared" ref="O23:O41" si="23">O22+IF(MOD(O22*0.03,100)&gt;=50,O22*0.03-MOD(O22*0.03,100)+100,O22*0.03-MOD(O22*0.03,100))</f>
        <v>37400</v>
      </c>
      <c r="P23" s="39">
        <f t="shared" ref="P23:P41" si="24">P22+IF(MOD(P22*0.03,100)&gt;=50,P22*0.03-MOD(P22*0.03,100)+100,P22*0.03-MOD(P22*0.03,100))</f>
        <v>40900</v>
      </c>
      <c r="Q23" s="39">
        <f t="shared" ref="Q23:Q41" si="25">Q22+IF(MOD(Q22*0.03,100)&gt;=50,Q22*0.03-MOD(Q22*0.03,100)+100,Q22*0.03-MOD(Q22*0.03,100))</f>
        <v>43700</v>
      </c>
      <c r="R23" s="39">
        <f t="shared" ref="R23:R41" si="26">R22+IF(MOD(R22*0.03,100)&gt;=50,R22*0.03-MOD(R22*0.03,100)+100,R22*0.03-MOD(R22*0.03,100))</f>
        <v>48700</v>
      </c>
      <c r="S23" s="39">
        <f t="shared" ref="S23:S41" si="27">S22+IF(MOD(S22*0.03,100)&gt;=50,S22*0.03-MOD(S22*0.03,100)+100,S22*0.03-MOD(S22*0.03,100))</f>
        <v>50500</v>
      </c>
      <c r="T23" s="39">
        <f t="shared" ref="T23:T41" si="28">T22+IF(MOD(T22*0.03,100)&gt;=50,T22*0.03-MOD(T22*0.03,100)+100,T22*0.03-MOD(T22*0.03,100))</f>
        <v>54100</v>
      </c>
      <c r="U23" s="39">
        <f t="shared" ref="U23:U41" si="29">U22+IF(MOD(U22*0.03,100)&gt;=50,U22*0.03-MOD(U22*0.03,100)+100,U22*0.03-MOD(U22*0.03,100))</f>
        <v>60400</v>
      </c>
      <c r="V23" s="39">
        <f t="shared" ref="V23:V41" si="30">V22+IF(MOD(V22*0.03,100)&gt;=50,V22*0.03-MOD(V22*0.03,100)+100,V22*0.03-MOD(V22*0.03,100))</f>
        <v>64500</v>
      </c>
      <c r="W23" s="39">
        <f t="shared" ref="W23:W41" si="31">W22+IF(MOD(W22*0.03,100)&gt;=50,W22*0.03-MOD(W22*0.03,100)+100,W22*0.03-MOD(W22*0.03,100))</f>
        <v>84900</v>
      </c>
    </row>
    <row r="24" spans="1:23">
      <c r="A24" s="102"/>
      <c r="B24" s="102"/>
      <c r="C24" s="102"/>
      <c r="D24" s="102"/>
      <c r="E24" s="102"/>
      <c r="F24" s="102"/>
      <c r="H24" s="13">
        <v>16</v>
      </c>
      <c r="I24" s="39">
        <f t="shared" si="17"/>
        <v>26400</v>
      </c>
      <c r="J24" s="39">
        <f t="shared" si="18"/>
        <v>27400</v>
      </c>
      <c r="K24" s="39">
        <f t="shared" si="19"/>
        <v>29400</v>
      </c>
      <c r="L24" s="39">
        <f t="shared" si="20"/>
        <v>30600</v>
      </c>
      <c r="M24" s="39">
        <f t="shared" si="21"/>
        <v>32700</v>
      </c>
      <c r="N24" s="39">
        <f t="shared" si="22"/>
        <v>35300</v>
      </c>
      <c r="O24" s="39">
        <f t="shared" si="23"/>
        <v>38500</v>
      </c>
      <c r="P24" s="39">
        <f t="shared" si="24"/>
        <v>42100</v>
      </c>
      <c r="Q24" s="39">
        <f t="shared" si="25"/>
        <v>45000</v>
      </c>
      <c r="R24" s="39">
        <f t="shared" si="26"/>
        <v>50200</v>
      </c>
      <c r="S24" s="39">
        <f t="shared" si="27"/>
        <v>52000</v>
      </c>
      <c r="T24" s="39">
        <f t="shared" si="28"/>
        <v>55700</v>
      </c>
      <c r="U24" s="39">
        <f t="shared" si="29"/>
        <v>62200</v>
      </c>
      <c r="V24" s="39">
        <f t="shared" si="30"/>
        <v>66400</v>
      </c>
      <c r="W24" s="39">
        <f t="shared" si="31"/>
        <v>87400</v>
      </c>
    </row>
    <row r="25" spans="1:23" ht="15" customHeight="1">
      <c r="A25" s="47" t="s">
        <v>63</v>
      </c>
      <c r="B25" s="45" t="s">
        <v>25</v>
      </c>
      <c r="C25" s="46" t="s">
        <v>56</v>
      </c>
      <c r="D25" s="104" t="s">
        <v>37</v>
      </c>
      <c r="E25" s="104"/>
      <c r="F25" s="104"/>
      <c r="H25" s="13">
        <v>17</v>
      </c>
      <c r="I25" s="39">
        <f t="shared" si="17"/>
        <v>27200</v>
      </c>
      <c r="J25" s="39">
        <f t="shared" si="18"/>
        <v>28200</v>
      </c>
      <c r="K25" s="39">
        <f t="shared" si="19"/>
        <v>30300</v>
      </c>
      <c r="L25" s="39">
        <f t="shared" si="20"/>
        <v>31500</v>
      </c>
      <c r="M25" s="39">
        <f t="shared" si="21"/>
        <v>33700</v>
      </c>
      <c r="N25" s="39">
        <f t="shared" si="22"/>
        <v>36400</v>
      </c>
      <c r="O25" s="39">
        <f t="shared" si="23"/>
        <v>39700</v>
      </c>
      <c r="P25" s="39">
        <f t="shared" si="24"/>
        <v>43400</v>
      </c>
      <c r="Q25" s="39">
        <f t="shared" si="25"/>
        <v>46400</v>
      </c>
      <c r="R25" s="39">
        <f t="shared" si="26"/>
        <v>51700</v>
      </c>
      <c r="S25" s="39">
        <f t="shared" si="27"/>
        <v>53600</v>
      </c>
      <c r="T25" s="39">
        <f t="shared" si="28"/>
        <v>57400</v>
      </c>
      <c r="U25" s="39">
        <f t="shared" si="29"/>
        <v>64100</v>
      </c>
      <c r="V25" s="39">
        <f t="shared" si="30"/>
        <v>68400</v>
      </c>
      <c r="W25" s="39">
        <f t="shared" si="31"/>
        <v>90000</v>
      </c>
    </row>
    <row r="26" spans="1:23">
      <c r="A26" s="45"/>
      <c r="B26" s="47">
        <f>IF(F15=0,B27,IF(F15=1,B28,IF(F15=2,B29,IF(F15=3,B30,IF(F15=4,B31,IF(F15=5,B32,0))))))</f>
        <v>0</v>
      </c>
      <c r="C26" s="48">
        <f>IF(F18=16,C30,IF(F18=17,C29,IF(F18=18,C28,IF(F18=19,C27,0))))</f>
        <v>0</v>
      </c>
      <c r="D26" s="61" t="s">
        <v>43</v>
      </c>
      <c r="E26" s="25" t="s">
        <v>25</v>
      </c>
      <c r="F26" s="29">
        <f>IF(B18="Y",C26,B26)</f>
        <v>0</v>
      </c>
      <c r="H26" s="13">
        <v>18</v>
      </c>
      <c r="I26" s="39">
        <f t="shared" si="17"/>
        <v>28000</v>
      </c>
      <c r="J26" s="39">
        <f t="shared" si="18"/>
        <v>29000</v>
      </c>
      <c r="K26" s="39">
        <f t="shared" si="19"/>
        <v>31200</v>
      </c>
      <c r="L26" s="39">
        <f t="shared" si="20"/>
        <v>32400</v>
      </c>
      <c r="M26" s="39">
        <f t="shared" si="21"/>
        <v>34700</v>
      </c>
      <c r="N26" s="39">
        <f t="shared" si="22"/>
        <v>37500</v>
      </c>
      <c r="O26" s="39">
        <f t="shared" si="23"/>
        <v>40900</v>
      </c>
      <c r="P26" s="39">
        <f t="shared" si="24"/>
        <v>44700</v>
      </c>
      <c r="Q26" s="39">
        <f t="shared" si="25"/>
        <v>47800</v>
      </c>
      <c r="R26" s="39">
        <f t="shared" si="26"/>
        <v>53300</v>
      </c>
      <c r="S26" s="39">
        <f t="shared" si="27"/>
        <v>55200</v>
      </c>
      <c r="T26" s="39">
        <f t="shared" si="28"/>
        <v>59100</v>
      </c>
      <c r="U26" s="39">
        <f t="shared" si="29"/>
        <v>66000</v>
      </c>
      <c r="V26" s="39">
        <f t="shared" si="30"/>
        <v>70500</v>
      </c>
      <c r="W26" s="39">
        <f t="shared" si="31"/>
        <v>92700</v>
      </c>
    </row>
    <row r="27" spans="1:23">
      <c r="A27" s="49" t="s">
        <v>6</v>
      </c>
      <c r="B27" s="50">
        <f>C23</f>
        <v>0</v>
      </c>
      <c r="C27" s="50">
        <f>IF(A6="1",J45,IF(A6="2",K45,IF(A6="3",L45,IF(A6="4",M45,IF(A6="5",N45,IF(A6="6",O45,IF(A6="7",P45,IF(A6="8",Q45,IF(A6="9",R45,IF(A6="10",S45,IF(A6="11",T45,0)))))))))))</f>
        <v>0</v>
      </c>
      <c r="D27" s="62"/>
      <c r="E27" s="26" t="s">
        <v>0</v>
      </c>
      <c r="F27" s="38">
        <f>ROUND(F26*B14,0)</f>
        <v>0</v>
      </c>
      <c r="H27" s="13">
        <v>19</v>
      </c>
      <c r="I27" s="39">
        <f t="shared" si="17"/>
        <v>28800</v>
      </c>
      <c r="J27" s="39">
        <f t="shared" si="18"/>
        <v>29900</v>
      </c>
      <c r="K27" s="39">
        <f t="shared" si="19"/>
        <v>32100</v>
      </c>
      <c r="L27" s="39">
        <f t="shared" si="20"/>
        <v>33400</v>
      </c>
      <c r="M27" s="39">
        <f t="shared" si="21"/>
        <v>35700</v>
      </c>
      <c r="N27" s="39">
        <f t="shared" si="22"/>
        <v>38600</v>
      </c>
      <c r="O27" s="39">
        <f t="shared" si="23"/>
        <v>42100</v>
      </c>
      <c r="P27" s="39">
        <f t="shared" si="24"/>
        <v>46000</v>
      </c>
      <c r="Q27" s="39">
        <f t="shared" si="25"/>
        <v>49200</v>
      </c>
      <c r="R27" s="39">
        <f t="shared" si="26"/>
        <v>54900</v>
      </c>
      <c r="S27" s="39">
        <f t="shared" si="27"/>
        <v>56900</v>
      </c>
      <c r="T27" s="39">
        <f t="shared" si="28"/>
        <v>60900</v>
      </c>
      <c r="U27" s="39">
        <f t="shared" si="29"/>
        <v>68000</v>
      </c>
      <c r="V27" s="39">
        <f t="shared" si="30"/>
        <v>72600</v>
      </c>
      <c r="W27" s="39">
        <f t="shared" si="31"/>
        <v>95500</v>
      </c>
    </row>
    <row r="28" spans="1:23">
      <c r="A28" s="51" t="s">
        <v>7</v>
      </c>
      <c r="B28" s="52">
        <f t="shared" ref="B28:C30" si="32">B27+IF(MOD(B27*0.03,100)&gt;50,B27*0.03-MOD(B27*0.03,100)+100,B27*0.03-MOD(B27*0.03,100))</f>
        <v>0</v>
      </c>
      <c r="C28" s="52">
        <f t="shared" si="32"/>
        <v>0</v>
      </c>
      <c r="D28" s="62"/>
      <c r="E28" s="26" t="s">
        <v>1</v>
      </c>
      <c r="F28" s="3">
        <f>IF((ROUND(F26*12%,0))&lt;=(F$10-D$10),ROUND(F26*12%,0),F$10-D$10)</f>
        <v>0</v>
      </c>
      <c r="H28" s="13">
        <v>20</v>
      </c>
      <c r="I28" s="39">
        <f t="shared" si="17"/>
        <v>29700</v>
      </c>
      <c r="J28" s="39">
        <f t="shared" si="18"/>
        <v>30800</v>
      </c>
      <c r="K28" s="39">
        <f t="shared" si="19"/>
        <v>33100</v>
      </c>
      <c r="L28" s="39">
        <f t="shared" si="20"/>
        <v>34400</v>
      </c>
      <c r="M28" s="39">
        <f t="shared" si="21"/>
        <v>36800</v>
      </c>
      <c r="N28" s="39">
        <f t="shared" si="22"/>
        <v>39800</v>
      </c>
      <c r="O28" s="39">
        <f t="shared" si="23"/>
        <v>43400</v>
      </c>
      <c r="P28" s="39">
        <f t="shared" si="24"/>
        <v>47400</v>
      </c>
      <c r="Q28" s="39">
        <f t="shared" si="25"/>
        <v>50700</v>
      </c>
      <c r="R28" s="39">
        <f t="shared" si="26"/>
        <v>56500</v>
      </c>
      <c r="S28" s="39">
        <f t="shared" si="27"/>
        <v>58600</v>
      </c>
      <c r="T28" s="39">
        <f t="shared" si="28"/>
        <v>62700</v>
      </c>
      <c r="U28" s="39">
        <f t="shared" si="29"/>
        <v>70000</v>
      </c>
      <c r="V28" s="39">
        <f t="shared" si="30"/>
        <v>74800</v>
      </c>
      <c r="W28" s="39">
        <f t="shared" si="31"/>
        <v>98400</v>
      </c>
    </row>
    <row r="29" spans="1:23">
      <c r="A29" s="51" t="s">
        <v>8</v>
      </c>
      <c r="B29" s="52">
        <f t="shared" si="32"/>
        <v>0</v>
      </c>
      <c r="C29" s="52">
        <f t="shared" si="32"/>
        <v>0</v>
      </c>
      <c r="D29" s="62"/>
      <c r="E29" s="26" t="s">
        <v>2</v>
      </c>
      <c r="F29" s="38">
        <f>IF(F26&gt;0,500,0)</f>
        <v>0</v>
      </c>
      <c r="H29" s="13">
        <v>21</v>
      </c>
      <c r="I29" s="39">
        <f t="shared" si="17"/>
        <v>30600</v>
      </c>
      <c r="J29" s="39">
        <f t="shared" si="18"/>
        <v>31700</v>
      </c>
      <c r="K29" s="39">
        <f t="shared" si="19"/>
        <v>34100</v>
      </c>
      <c r="L29" s="39">
        <f t="shared" si="20"/>
        <v>35400</v>
      </c>
      <c r="M29" s="39">
        <f t="shared" si="21"/>
        <v>37900</v>
      </c>
      <c r="N29" s="39">
        <f t="shared" si="22"/>
        <v>41000</v>
      </c>
      <c r="O29" s="39">
        <f t="shared" si="23"/>
        <v>44700</v>
      </c>
      <c r="P29" s="39">
        <f t="shared" si="24"/>
        <v>48800</v>
      </c>
      <c r="Q29" s="39">
        <f t="shared" si="25"/>
        <v>52200</v>
      </c>
      <c r="R29" s="39">
        <f t="shared" si="26"/>
        <v>58200</v>
      </c>
      <c r="S29" s="39">
        <f t="shared" si="27"/>
        <v>60400</v>
      </c>
      <c r="T29" s="39">
        <f t="shared" si="28"/>
        <v>64600</v>
      </c>
      <c r="U29" s="39">
        <f t="shared" si="29"/>
        <v>72100</v>
      </c>
      <c r="V29" s="39">
        <f t="shared" si="30"/>
        <v>77000</v>
      </c>
      <c r="W29" s="39">
        <f t="shared" si="31"/>
        <v>101400</v>
      </c>
    </row>
    <row r="30" spans="1:23">
      <c r="A30" s="51" t="s">
        <v>9</v>
      </c>
      <c r="B30" s="52">
        <f t="shared" si="32"/>
        <v>0</v>
      </c>
      <c r="C30" s="52">
        <f t="shared" si="32"/>
        <v>0</v>
      </c>
      <c r="D30" s="62"/>
      <c r="E30" s="26" t="s">
        <v>38</v>
      </c>
      <c r="F30" s="30">
        <f>F26+F27+F28+F29</f>
        <v>0</v>
      </c>
      <c r="H30" s="13">
        <v>22</v>
      </c>
      <c r="I30" s="39">
        <f t="shared" si="17"/>
        <v>31500</v>
      </c>
      <c r="J30" s="39">
        <f t="shared" si="18"/>
        <v>32700</v>
      </c>
      <c r="K30" s="39">
        <f t="shared" si="19"/>
        <v>35100</v>
      </c>
      <c r="L30" s="39">
        <f t="shared" si="20"/>
        <v>36500</v>
      </c>
      <c r="M30" s="39">
        <f t="shared" si="21"/>
        <v>39000</v>
      </c>
      <c r="N30" s="39">
        <f t="shared" si="22"/>
        <v>42200</v>
      </c>
      <c r="O30" s="39">
        <f t="shared" si="23"/>
        <v>46000</v>
      </c>
      <c r="P30" s="39">
        <f t="shared" si="24"/>
        <v>50300</v>
      </c>
      <c r="Q30" s="39">
        <f t="shared" si="25"/>
        <v>53800</v>
      </c>
      <c r="R30" s="39">
        <f t="shared" si="26"/>
        <v>59900</v>
      </c>
      <c r="S30" s="39">
        <f t="shared" si="27"/>
        <v>62200</v>
      </c>
      <c r="T30" s="39">
        <f t="shared" si="28"/>
        <v>66500</v>
      </c>
      <c r="U30" s="39">
        <f t="shared" si="29"/>
        <v>74300</v>
      </c>
      <c r="V30" s="39">
        <f t="shared" si="30"/>
        <v>79300</v>
      </c>
      <c r="W30" s="39">
        <f t="shared" si="31"/>
        <v>104400</v>
      </c>
    </row>
    <row r="31" spans="1:23">
      <c r="A31" s="49" t="s">
        <v>10</v>
      </c>
      <c r="B31" s="52">
        <f>B30+IF(MOD(B30*0.03,100)&gt;50,B30*0.03-MOD(B30*0.03,100)+100,B30*0.03-MOD(B30*0.03,100))</f>
        <v>0</v>
      </c>
      <c r="C31" s="53" t="s">
        <v>57</v>
      </c>
      <c r="D31" s="62"/>
      <c r="E31" s="26" t="s">
        <v>39</v>
      </c>
      <c r="F31" s="27">
        <f>IF(F26&gt;40000,200,IF(F26&gt;25000,150,IF(F26&gt;15000,130,IF(F26&gt;9000,110,0))))</f>
        <v>0</v>
      </c>
      <c r="H31" s="13">
        <v>23</v>
      </c>
      <c r="I31" s="39">
        <f t="shared" si="17"/>
        <v>32400</v>
      </c>
      <c r="J31" s="39">
        <f t="shared" si="18"/>
        <v>33700</v>
      </c>
      <c r="K31" s="39">
        <f t="shared" si="19"/>
        <v>36200</v>
      </c>
      <c r="L31" s="39">
        <f t="shared" si="20"/>
        <v>37600</v>
      </c>
      <c r="M31" s="39">
        <f t="shared" si="21"/>
        <v>40200</v>
      </c>
      <c r="N31" s="39">
        <f t="shared" si="22"/>
        <v>43500</v>
      </c>
      <c r="O31" s="39">
        <f t="shared" si="23"/>
        <v>47400</v>
      </c>
      <c r="P31" s="39">
        <f t="shared" si="24"/>
        <v>51800</v>
      </c>
      <c r="Q31" s="39">
        <f t="shared" si="25"/>
        <v>55400</v>
      </c>
      <c r="R31" s="39">
        <f t="shared" si="26"/>
        <v>61700</v>
      </c>
      <c r="S31" s="39">
        <f t="shared" si="27"/>
        <v>64100</v>
      </c>
      <c r="T31" s="39">
        <f t="shared" si="28"/>
        <v>68500</v>
      </c>
      <c r="U31" s="39">
        <f t="shared" si="29"/>
        <v>76500</v>
      </c>
      <c r="V31" s="39">
        <f t="shared" si="30"/>
        <v>81700</v>
      </c>
      <c r="W31" s="39">
        <f t="shared" si="31"/>
        <v>107500</v>
      </c>
    </row>
    <row r="32" spans="1:23">
      <c r="A32" s="49" t="s">
        <v>33</v>
      </c>
      <c r="B32" s="52">
        <f>B31+IF(MOD(B31*0.03,100)&gt;50,B31*0.03-MOD(B31*0.03,100)+100,B31*0.03-MOD(B31*0.03,100))</f>
        <v>0</v>
      </c>
      <c r="C32" s="53" t="s">
        <v>58</v>
      </c>
      <c r="D32" s="62"/>
      <c r="E32" s="26" t="s">
        <v>40</v>
      </c>
      <c r="F32" s="60">
        <f>ROUNDUP(F26*6%,-2)</f>
        <v>0</v>
      </c>
      <c r="H32" s="13">
        <v>24</v>
      </c>
      <c r="I32" s="39">
        <f t="shared" si="17"/>
        <v>33400</v>
      </c>
      <c r="J32" s="39">
        <f t="shared" si="18"/>
        <v>34700</v>
      </c>
      <c r="K32" s="39">
        <f t="shared" si="19"/>
        <v>37300</v>
      </c>
      <c r="L32" s="39">
        <f t="shared" si="20"/>
        <v>38700</v>
      </c>
      <c r="M32" s="39">
        <f t="shared" si="21"/>
        <v>41400</v>
      </c>
      <c r="N32" s="39">
        <f t="shared" si="22"/>
        <v>44800</v>
      </c>
      <c r="O32" s="39">
        <f t="shared" si="23"/>
        <v>48800</v>
      </c>
      <c r="P32" s="39">
        <f t="shared" si="24"/>
        <v>53400</v>
      </c>
      <c r="Q32" s="39">
        <f t="shared" si="25"/>
        <v>57100</v>
      </c>
      <c r="R32" s="39">
        <f t="shared" si="26"/>
        <v>63600</v>
      </c>
      <c r="S32" s="39">
        <f t="shared" si="27"/>
        <v>66000</v>
      </c>
      <c r="T32" s="39">
        <f t="shared" si="28"/>
        <v>70600</v>
      </c>
      <c r="U32" s="39">
        <f t="shared" si="29"/>
        <v>78800</v>
      </c>
      <c r="V32" s="39">
        <f t="shared" si="30"/>
        <v>84200</v>
      </c>
      <c r="W32" s="39">
        <f t="shared" si="31"/>
        <v>110700</v>
      </c>
    </row>
    <row r="33" spans="1:23">
      <c r="A33" s="54"/>
      <c r="B33" s="54"/>
      <c r="C33" s="55">
        <f>IF(F18=16,B28,IF(F18=17,B29,IF(F18=18,B30,IF(F18=19,B31,0))))</f>
        <v>0</v>
      </c>
      <c r="D33" s="62"/>
      <c r="E33" s="26" t="s">
        <v>41</v>
      </c>
      <c r="F33" s="44">
        <v>0</v>
      </c>
      <c r="H33" s="13">
        <v>25</v>
      </c>
      <c r="I33" s="39">
        <f t="shared" si="17"/>
        <v>34400</v>
      </c>
      <c r="J33" s="39">
        <f t="shared" si="18"/>
        <v>35700</v>
      </c>
      <c r="K33" s="39">
        <f t="shared" si="19"/>
        <v>38400</v>
      </c>
      <c r="L33" s="39">
        <f t="shared" si="20"/>
        <v>39900</v>
      </c>
      <c r="M33" s="39">
        <f t="shared" si="21"/>
        <v>42600</v>
      </c>
      <c r="N33" s="39">
        <f t="shared" si="22"/>
        <v>46100</v>
      </c>
      <c r="O33" s="39">
        <f t="shared" si="23"/>
        <v>50300</v>
      </c>
      <c r="P33" s="39">
        <f t="shared" si="24"/>
        <v>55000</v>
      </c>
      <c r="Q33" s="39">
        <f t="shared" si="25"/>
        <v>58800</v>
      </c>
      <c r="R33" s="39">
        <f t="shared" si="26"/>
        <v>65500</v>
      </c>
      <c r="S33" s="39">
        <f t="shared" si="27"/>
        <v>68000</v>
      </c>
      <c r="T33" s="39">
        <f t="shared" si="28"/>
        <v>72700</v>
      </c>
      <c r="U33" s="39">
        <f t="shared" si="29"/>
        <v>81200</v>
      </c>
      <c r="V33" s="39">
        <f t="shared" si="30"/>
        <v>86700</v>
      </c>
      <c r="W33" s="39">
        <f t="shared" si="31"/>
        <v>114000</v>
      </c>
    </row>
    <row r="34" spans="1:23">
      <c r="A34" s="54"/>
      <c r="B34" s="54"/>
      <c r="C34" s="54"/>
      <c r="D34" s="62"/>
      <c r="E34" s="26" t="s">
        <v>42</v>
      </c>
      <c r="F34" s="44">
        <v>0</v>
      </c>
      <c r="H34" s="13">
        <v>26</v>
      </c>
      <c r="I34" s="39">
        <f t="shared" si="17"/>
        <v>35400</v>
      </c>
      <c r="J34" s="39">
        <f t="shared" si="18"/>
        <v>36800</v>
      </c>
      <c r="K34" s="39">
        <f t="shared" si="19"/>
        <v>39600</v>
      </c>
      <c r="L34" s="39">
        <f t="shared" si="20"/>
        <v>41100</v>
      </c>
      <c r="M34" s="39">
        <f t="shared" si="21"/>
        <v>43900</v>
      </c>
      <c r="N34" s="39">
        <f t="shared" si="22"/>
        <v>47500</v>
      </c>
      <c r="O34" s="39">
        <f t="shared" si="23"/>
        <v>51800</v>
      </c>
      <c r="P34" s="39">
        <f t="shared" si="24"/>
        <v>56700</v>
      </c>
      <c r="Q34" s="39">
        <f t="shared" si="25"/>
        <v>60600</v>
      </c>
      <c r="R34" s="39">
        <f t="shared" si="26"/>
        <v>67500</v>
      </c>
      <c r="S34" s="39">
        <f t="shared" si="27"/>
        <v>70000</v>
      </c>
      <c r="T34" s="39">
        <f t="shared" si="28"/>
        <v>74900</v>
      </c>
      <c r="U34" s="39">
        <f t="shared" si="29"/>
        <v>83600</v>
      </c>
      <c r="V34" s="39">
        <f t="shared" si="30"/>
        <v>89300</v>
      </c>
      <c r="W34" s="39">
        <f t="shared" si="31"/>
        <v>117400</v>
      </c>
    </row>
    <row r="35" spans="1:23">
      <c r="A35" s="54"/>
      <c r="B35" s="54"/>
      <c r="C35" s="54"/>
      <c r="D35" s="63"/>
      <c r="E35" s="26" t="s">
        <v>11</v>
      </c>
      <c r="F35" s="28">
        <f>F30-F31-F32-F33-F34</f>
        <v>0</v>
      </c>
      <c r="H35" s="13">
        <v>27</v>
      </c>
      <c r="I35" s="39">
        <f t="shared" si="17"/>
        <v>36500</v>
      </c>
      <c r="J35" s="39">
        <f t="shared" si="18"/>
        <v>37900</v>
      </c>
      <c r="K35" s="39">
        <f t="shared" si="19"/>
        <v>40800</v>
      </c>
      <c r="L35" s="39">
        <f t="shared" si="20"/>
        <v>42300</v>
      </c>
      <c r="M35" s="39">
        <f t="shared" si="21"/>
        <v>45200</v>
      </c>
      <c r="N35" s="39">
        <f t="shared" si="22"/>
        <v>48900</v>
      </c>
      <c r="O35" s="39">
        <f t="shared" si="23"/>
        <v>53400</v>
      </c>
      <c r="P35" s="39">
        <f t="shared" si="24"/>
        <v>58400</v>
      </c>
      <c r="Q35" s="39">
        <f t="shared" si="25"/>
        <v>62400</v>
      </c>
      <c r="R35" s="39">
        <f t="shared" si="26"/>
        <v>69500</v>
      </c>
      <c r="S35" s="39">
        <f t="shared" si="27"/>
        <v>72100</v>
      </c>
      <c r="T35" s="39">
        <f t="shared" si="28"/>
        <v>77100</v>
      </c>
      <c r="U35" s="39">
        <f t="shared" si="29"/>
        <v>86100</v>
      </c>
      <c r="V35" s="39">
        <f t="shared" si="30"/>
        <v>92000</v>
      </c>
      <c r="W35" s="39">
        <f t="shared" si="31"/>
        <v>120900</v>
      </c>
    </row>
    <row r="36" spans="1:23">
      <c r="A36" s="11"/>
      <c r="B36" s="11"/>
      <c r="C36" s="11"/>
      <c r="D36" s="11"/>
      <c r="E36" s="11"/>
      <c r="F36" s="11"/>
      <c r="H36" s="13">
        <v>28</v>
      </c>
      <c r="I36" s="39">
        <f t="shared" si="17"/>
        <v>37600</v>
      </c>
      <c r="J36" s="39">
        <f t="shared" si="18"/>
        <v>39000</v>
      </c>
      <c r="K36" s="39">
        <f t="shared" si="19"/>
        <v>42000</v>
      </c>
      <c r="L36" s="39">
        <f t="shared" si="20"/>
        <v>43600</v>
      </c>
      <c r="M36" s="39">
        <f t="shared" si="21"/>
        <v>46600</v>
      </c>
      <c r="N36" s="39">
        <f t="shared" si="22"/>
        <v>50400</v>
      </c>
      <c r="O36" s="39">
        <f t="shared" si="23"/>
        <v>55000</v>
      </c>
      <c r="P36" s="39">
        <f t="shared" si="24"/>
        <v>60200</v>
      </c>
      <c r="Q36" s="39">
        <f t="shared" si="25"/>
        <v>64300</v>
      </c>
      <c r="R36" s="39">
        <f t="shared" si="26"/>
        <v>71600</v>
      </c>
      <c r="S36" s="39">
        <f t="shared" si="27"/>
        <v>74300</v>
      </c>
      <c r="T36" s="39">
        <f t="shared" si="28"/>
        <v>79400</v>
      </c>
      <c r="U36" s="39">
        <f t="shared" si="29"/>
        <v>88700</v>
      </c>
      <c r="V36" s="39">
        <f t="shared" si="30"/>
        <v>94800</v>
      </c>
      <c r="W36" s="39">
        <f t="shared" si="31"/>
        <v>124500</v>
      </c>
    </row>
    <row r="37" spans="1:23">
      <c r="A37" s="64" t="s">
        <v>44</v>
      </c>
      <c r="B37" s="64"/>
      <c r="C37" s="64"/>
      <c r="D37" s="64"/>
      <c r="E37" s="64"/>
      <c r="F37" s="64"/>
      <c r="H37" s="13">
        <v>29</v>
      </c>
      <c r="I37" s="39">
        <f>I36+IF(MOD(I36*0.03,100)&gt;=50,I36*0.03-MOD(I36*0.03,100)+100,I36*0.03-MOD(I36*0.03,100))</f>
        <v>38700</v>
      </c>
      <c r="J37" s="39">
        <f t="shared" si="18"/>
        <v>40200</v>
      </c>
      <c r="K37" s="39">
        <f t="shared" si="19"/>
        <v>43300</v>
      </c>
      <c r="L37" s="39">
        <f t="shared" si="20"/>
        <v>44900</v>
      </c>
      <c r="M37" s="39">
        <f t="shared" si="21"/>
        <v>48000</v>
      </c>
      <c r="N37" s="39">
        <f t="shared" si="22"/>
        <v>51900</v>
      </c>
      <c r="O37" s="39">
        <f t="shared" si="23"/>
        <v>56700</v>
      </c>
      <c r="P37" s="39">
        <f t="shared" si="24"/>
        <v>62000</v>
      </c>
      <c r="Q37" s="39">
        <f t="shared" si="25"/>
        <v>66200</v>
      </c>
      <c r="R37" s="39">
        <f t="shared" si="26"/>
        <v>73700</v>
      </c>
      <c r="S37" s="39">
        <f t="shared" si="27"/>
        <v>76500</v>
      </c>
      <c r="T37" s="39">
        <f t="shared" si="28"/>
        <v>81800</v>
      </c>
      <c r="U37" s="39">
        <f t="shared" si="29"/>
        <v>91400</v>
      </c>
      <c r="V37" s="39">
        <f t="shared" si="30"/>
        <v>97600</v>
      </c>
      <c r="W37" s="39">
        <f t="shared" si="31"/>
        <v>128200</v>
      </c>
    </row>
    <row r="38" spans="1:23">
      <c r="A38" s="87" t="s">
        <v>59</v>
      </c>
      <c r="B38" s="83"/>
      <c r="C38" s="83"/>
      <c r="D38" s="83"/>
      <c r="E38" s="83"/>
      <c r="F38" s="105"/>
      <c r="H38" s="13">
        <v>30</v>
      </c>
      <c r="I38" s="39">
        <f t="shared" ref="I38:I41" si="33">I37+IF(MOD(I37*0.03,100)&gt;=50,I37*0.03-MOD(I37*0.03,100)+100,I37*0.03-MOD(I37*0.03,100))</f>
        <v>39900</v>
      </c>
      <c r="J38" s="39">
        <f t="shared" si="18"/>
        <v>41400</v>
      </c>
      <c r="K38" s="39">
        <f t="shared" si="19"/>
        <v>44600</v>
      </c>
      <c r="L38" s="39">
        <f t="shared" si="20"/>
        <v>46200</v>
      </c>
      <c r="M38" s="39">
        <f t="shared" si="21"/>
        <v>49400</v>
      </c>
      <c r="N38" s="39">
        <f t="shared" si="22"/>
        <v>53500</v>
      </c>
      <c r="O38" s="39">
        <f t="shared" si="23"/>
        <v>58400</v>
      </c>
      <c r="P38" s="39">
        <f t="shared" si="24"/>
        <v>63900</v>
      </c>
      <c r="Q38" s="39">
        <f t="shared" si="25"/>
        <v>68200</v>
      </c>
      <c r="R38" s="39">
        <f t="shared" si="26"/>
        <v>75900</v>
      </c>
      <c r="S38" s="39">
        <f t="shared" si="27"/>
        <v>78800</v>
      </c>
      <c r="T38" s="39">
        <f t="shared" si="28"/>
        <v>84300</v>
      </c>
      <c r="U38" s="39">
        <f t="shared" si="29"/>
        <v>94100</v>
      </c>
      <c r="V38" s="39">
        <f t="shared" si="30"/>
        <v>100500</v>
      </c>
      <c r="W38" s="39">
        <f t="shared" si="31"/>
        <v>132000</v>
      </c>
    </row>
    <row r="39" spans="1:23">
      <c r="A39" s="32">
        <v>4400</v>
      </c>
      <c r="B39" s="32">
        <v>4700</v>
      </c>
      <c r="C39" s="32">
        <v>4800</v>
      </c>
      <c r="D39" s="32">
        <v>5400</v>
      </c>
      <c r="E39" s="11"/>
      <c r="F39" s="11"/>
      <c r="H39" s="13">
        <v>31</v>
      </c>
      <c r="I39" s="39">
        <f t="shared" si="33"/>
        <v>41100</v>
      </c>
      <c r="J39" s="39">
        <f t="shared" si="18"/>
        <v>42600</v>
      </c>
      <c r="K39" s="39">
        <f t="shared" si="19"/>
        <v>45900</v>
      </c>
      <c r="L39" s="39">
        <f t="shared" si="20"/>
        <v>47600</v>
      </c>
      <c r="M39" s="39">
        <f t="shared" si="21"/>
        <v>50900</v>
      </c>
      <c r="N39" s="39">
        <f t="shared" si="22"/>
        <v>55100</v>
      </c>
      <c r="O39" s="39">
        <f t="shared" si="23"/>
        <v>60200</v>
      </c>
      <c r="P39" s="39">
        <f t="shared" si="24"/>
        <v>65800</v>
      </c>
      <c r="Q39" s="39">
        <f t="shared" si="25"/>
        <v>70200</v>
      </c>
      <c r="R39" s="39">
        <f t="shared" si="26"/>
        <v>78200</v>
      </c>
      <c r="S39" s="39">
        <f t="shared" si="27"/>
        <v>81200</v>
      </c>
      <c r="T39" s="39">
        <f t="shared" si="28"/>
        <v>86800</v>
      </c>
      <c r="U39" s="39">
        <f t="shared" si="29"/>
        <v>96900</v>
      </c>
      <c r="V39" s="39">
        <f t="shared" si="30"/>
        <v>103500</v>
      </c>
      <c r="W39" s="39">
        <f t="shared" si="31"/>
        <v>136000</v>
      </c>
    </row>
    <row r="40" spans="1:23">
      <c r="A40" s="96" t="s">
        <v>60</v>
      </c>
      <c r="B40" s="96"/>
      <c r="C40" s="96"/>
      <c r="D40" s="96"/>
      <c r="E40" s="96"/>
      <c r="F40" s="96"/>
      <c r="H40" s="13">
        <v>32</v>
      </c>
      <c r="I40" s="39">
        <f t="shared" si="33"/>
        <v>42300</v>
      </c>
      <c r="J40" s="39">
        <f t="shared" si="18"/>
        <v>43900</v>
      </c>
      <c r="K40" s="39">
        <f t="shared" si="19"/>
        <v>47300</v>
      </c>
      <c r="L40" s="39">
        <f t="shared" si="20"/>
        <v>49000</v>
      </c>
      <c r="M40" s="39">
        <f t="shared" si="21"/>
        <v>52400</v>
      </c>
      <c r="N40" s="39">
        <f t="shared" si="22"/>
        <v>56800</v>
      </c>
      <c r="O40" s="39">
        <f t="shared" si="23"/>
        <v>62000</v>
      </c>
      <c r="P40" s="39">
        <f t="shared" si="24"/>
        <v>67800</v>
      </c>
      <c r="Q40" s="39">
        <f t="shared" si="25"/>
        <v>72300</v>
      </c>
      <c r="R40" s="39">
        <f t="shared" si="26"/>
        <v>80500</v>
      </c>
      <c r="S40" s="39">
        <f t="shared" si="27"/>
        <v>83600</v>
      </c>
      <c r="T40" s="39">
        <f t="shared" si="28"/>
        <v>89400</v>
      </c>
      <c r="U40" s="39">
        <f t="shared" si="29"/>
        <v>99800</v>
      </c>
      <c r="V40" s="39">
        <f t="shared" si="30"/>
        <v>106600</v>
      </c>
      <c r="W40" s="39">
        <f t="shared" si="31"/>
        <v>140100</v>
      </c>
    </row>
    <row r="41" spans="1:23">
      <c r="A41" s="11"/>
      <c r="B41" s="11"/>
      <c r="C41" s="11"/>
      <c r="D41" s="11"/>
      <c r="E41" s="11"/>
      <c r="F41" s="11"/>
      <c r="H41" s="13">
        <v>33</v>
      </c>
      <c r="I41" s="39">
        <f t="shared" si="33"/>
        <v>43600</v>
      </c>
      <c r="J41" s="39">
        <f t="shared" si="18"/>
        <v>45200</v>
      </c>
      <c r="K41" s="39">
        <f t="shared" si="19"/>
        <v>48700</v>
      </c>
      <c r="L41" s="39">
        <f t="shared" si="20"/>
        <v>50500</v>
      </c>
      <c r="M41" s="39">
        <f t="shared" si="21"/>
        <v>54000</v>
      </c>
      <c r="N41" s="39">
        <f t="shared" si="22"/>
        <v>58500</v>
      </c>
      <c r="O41" s="39">
        <f t="shared" si="23"/>
        <v>63900</v>
      </c>
      <c r="P41" s="39">
        <f t="shared" si="24"/>
        <v>69800</v>
      </c>
      <c r="Q41" s="39">
        <f t="shared" si="25"/>
        <v>74500</v>
      </c>
      <c r="R41" s="39">
        <f t="shared" si="26"/>
        <v>82900</v>
      </c>
      <c r="S41" s="39">
        <f t="shared" si="27"/>
        <v>86100</v>
      </c>
      <c r="T41" s="39">
        <f t="shared" si="28"/>
        <v>92100</v>
      </c>
      <c r="U41" s="39">
        <f t="shared" si="29"/>
        <v>102800</v>
      </c>
      <c r="V41" s="39">
        <f t="shared" si="30"/>
        <v>109800</v>
      </c>
      <c r="W41" s="39">
        <f t="shared" si="31"/>
        <v>144300</v>
      </c>
    </row>
    <row r="42" spans="1:23">
      <c r="A42" s="11"/>
      <c r="B42" s="11"/>
      <c r="C42" s="11"/>
      <c r="D42" s="11"/>
      <c r="E42" s="11"/>
      <c r="F42" s="11"/>
    </row>
    <row r="43" spans="1:23" hidden="1">
      <c r="H43" s="108" t="s">
        <v>24</v>
      </c>
      <c r="I43" s="108">
        <f t="array" ref="I43">MIN(IF(I9:I41&gt;=C$22,I9:I41))</f>
        <v>17000</v>
      </c>
      <c r="J43" s="108">
        <f t="array" ref="J43">MIN(IF(J9:J41&gt;=C$22,J9:J41))</f>
        <v>17600</v>
      </c>
      <c r="K43" s="108">
        <f t="array" ref="K43">MIN(IF(K9:K41&gt;=C$22,K9:K41))</f>
        <v>18800</v>
      </c>
      <c r="L43" s="108">
        <f t="array" ref="L43">MIN(IF(L9:L41&gt;=C$22,L9:L41))</f>
        <v>19700</v>
      </c>
      <c r="M43" s="108">
        <f t="array" ref="M43">MIN(IF(M9:M41&gt;=C$22,M9:M41))</f>
        <v>21000</v>
      </c>
      <c r="N43" s="108">
        <f t="array" ref="N43">MIN(IF(N9:N41&gt;=C$22,N9:N41))</f>
        <v>22700</v>
      </c>
      <c r="O43" s="108">
        <f t="array" ref="O43">MIN(IF(O9:O41&gt;=C$22,O9:O41))</f>
        <v>24700</v>
      </c>
      <c r="P43" s="108">
        <f t="array" ref="P43">MIN(IF(P9:P41&gt;=C$22,P9:P41))</f>
        <v>27000</v>
      </c>
      <c r="Q43" s="108">
        <f t="array" ref="Q43">MIN(IF(Q9:Q41&gt;=C$22,Q9:Q41))</f>
        <v>28900</v>
      </c>
      <c r="R43" s="108">
        <f t="array" ref="R43">MIN(IF(R9:R41&gt;=C$22,R9:R41))</f>
        <v>32100</v>
      </c>
      <c r="S43" s="108">
        <f t="array" ref="S43">MIN(IF(S9:S41&gt;=C$22,S9:S41))</f>
        <v>33400</v>
      </c>
      <c r="T43" s="108">
        <f t="array" ref="T43">MIN(IF(T9:T41&gt;=C$22,T9:T41))</f>
        <v>35800</v>
      </c>
      <c r="U43" s="108">
        <f t="array" ref="U43">MIN(IF(U9:U41&gt;=C$22,U9:U41))</f>
        <v>39900</v>
      </c>
      <c r="V43" s="108">
        <f t="array" ref="V43">MIN(IF(V9:V41&gt;=C$22,V9:V41))</f>
        <v>42600</v>
      </c>
      <c r="W43" s="108">
        <f t="array" ref="W43">MIN(IF(W9:W41&gt;=C$22,W9:W41))</f>
        <v>56100</v>
      </c>
    </row>
    <row r="44" spans="1:23" hidden="1"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</row>
    <row r="45" spans="1:23" hidden="1">
      <c r="H45" s="109"/>
      <c r="I45" s="108">
        <f t="array" ref="I45">MIN(IF(I11:I43&gt;=$C33,I11:I43))</f>
        <v>0</v>
      </c>
      <c r="J45" s="108">
        <f t="array" ref="J45">MIN(IF(J11:J43&gt;=$C33,J11:J43))</f>
        <v>0</v>
      </c>
      <c r="K45" s="108">
        <f t="array" ref="K45">MIN(IF(K11:K43&gt;=$C33,K11:K43))</f>
        <v>0</v>
      </c>
      <c r="L45" s="108">
        <f t="array" ref="L45">MIN(IF(L11:L43&gt;=$C33,L11:L43))</f>
        <v>0</v>
      </c>
      <c r="M45" s="108">
        <f t="array" ref="M45">MIN(IF(M11:M43&gt;=$C33,M11:M43))</f>
        <v>0</v>
      </c>
      <c r="N45" s="108">
        <f t="array" ref="N45">MIN(IF(N11:N43&gt;=$C33,N11:N43))</f>
        <v>0</v>
      </c>
      <c r="O45" s="108">
        <f t="array" ref="O45">MIN(IF(O11:O43&gt;=$C33,O11:O43))</f>
        <v>0</v>
      </c>
      <c r="P45" s="108">
        <f t="array" ref="P45">MIN(IF(P11:P43&gt;=$C33,P11:P43))</f>
        <v>0</v>
      </c>
      <c r="Q45" s="108">
        <f t="array" ref="Q45">MIN(IF(Q11:Q43&gt;=$C33,Q11:Q43))</f>
        <v>0</v>
      </c>
      <c r="R45" s="108">
        <f t="array" ref="R45">MIN(IF(R11:R43&gt;=$C33,R11:R43))</f>
        <v>0</v>
      </c>
      <c r="S45" s="108">
        <f t="array" ref="S45">MIN(IF(S11:S43&gt;=$C33,S11:S43))</f>
        <v>0</v>
      </c>
      <c r="T45" s="108">
        <f t="array" ref="T45">MIN(IF(T11:T43&gt;=$C33,T11:T43))</f>
        <v>0</v>
      </c>
      <c r="U45" s="108">
        <f t="array" ref="U45">MIN(IF(U11:U43&gt;=$C33,U11:U43))</f>
        <v>0</v>
      </c>
      <c r="V45" s="108">
        <f t="array" ref="V45">MIN(IF(V11:V43&gt;=$C33,V11:V43))</f>
        <v>0</v>
      </c>
      <c r="W45" s="108">
        <f t="array" ref="W45">MIN(IF(W11:W43&gt;=$C33,W11:W43))</f>
        <v>0</v>
      </c>
    </row>
    <row r="47" spans="1:23">
      <c r="A47" s="11"/>
      <c r="B47" s="11"/>
      <c r="C47" s="11"/>
      <c r="D47" s="11"/>
      <c r="E47" s="40" t="s">
        <v>54</v>
      </c>
      <c r="F47" s="35" t="s">
        <v>52</v>
      </c>
    </row>
    <row r="48" spans="1:23">
      <c r="A48" s="93" t="s">
        <v>51</v>
      </c>
      <c r="B48" s="94"/>
      <c r="C48" s="94"/>
      <c r="D48" s="94"/>
      <c r="E48" s="94"/>
      <c r="F48" s="94"/>
    </row>
  </sheetData>
  <sheetProtection password="D893" sheet="1" objects="1" scenarios="1"/>
  <mergeCells count="33">
    <mergeCell ref="A21:A23"/>
    <mergeCell ref="P4:S4"/>
    <mergeCell ref="A48:F48"/>
    <mergeCell ref="A2:F2"/>
    <mergeCell ref="A1:F1"/>
    <mergeCell ref="A40:F40"/>
    <mergeCell ref="A3:F3"/>
    <mergeCell ref="A20:F20"/>
    <mergeCell ref="A9:F9"/>
    <mergeCell ref="B10:C10"/>
    <mergeCell ref="A11:A14"/>
    <mergeCell ref="A24:F24"/>
    <mergeCell ref="A15:E15"/>
    <mergeCell ref="D25:F25"/>
    <mergeCell ref="A17:F17"/>
    <mergeCell ref="A38:F38"/>
    <mergeCell ref="A19:F19"/>
    <mergeCell ref="D26:D35"/>
    <mergeCell ref="A37:F37"/>
    <mergeCell ref="H3:W3"/>
    <mergeCell ref="D21:E23"/>
    <mergeCell ref="F21:F23"/>
    <mergeCell ref="A5:E5"/>
    <mergeCell ref="A4:E4"/>
    <mergeCell ref="C7:E7"/>
    <mergeCell ref="A8:F8"/>
    <mergeCell ref="A16:F16"/>
    <mergeCell ref="C6:E6"/>
    <mergeCell ref="A7:B7"/>
    <mergeCell ref="T4:V4"/>
    <mergeCell ref="C18:E18"/>
    <mergeCell ref="I4:J4"/>
    <mergeCell ref="K4:O4"/>
  </mergeCells>
  <hyperlinks>
    <hyperlink ref="A48" r:id="rId1"/>
    <hyperlink ref="E47" r:id="rId2"/>
  </hyperlinks>
  <printOptions horizontalCentered="1"/>
  <pageMargins left="0.7" right="0.7" top="0.75" bottom="0.75" header="0.3" footer="0.3"/>
  <pageSetup paperSize="9" orientation="portrait" verticalDpi="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RANJAN</dc:creator>
  <cp:lastModifiedBy>RANJAN</cp:lastModifiedBy>
  <cp:lastPrinted>2020-01-05T14:24:19Z</cp:lastPrinted>
  <dcterms:created xsi:type="dcterms:W3CDTF">2019-09-13T15:30:22Z</dcterms:created>
  <dcterms:modified xsi:type="dcterms:W3CDTF">2020-01-05T14:28:20Z</dcterms:modified>
</cp:coreProperties>
</file>