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07686665-CFF5-4E96-AE8A-EA69C72C346C}" xr6:coauthVersionLast="47" xr6:coauthVersionMax="47" xr10:uidLastSave="{00000000-0000-0000-0000-000000000000}"/>
  <bookViews>
    <workbookView xWindow="-108" yWindow="-108" windowWidth="23256" windowHeight="12576" xr2:uid="{9AB040C4-D1FE-4378-BE3B-134FED3A8C4F}"/>
  </bookViews>
  <sheets>
    <sheet name="DCR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C10" i="1"/>
  <c r="G4" i="1" s="1"/>
  <c r="E8" i="1"/>
  <c r="G8" i="1"/>
  <c r="G13" i="1" s="1"/>
  <c r="E10" i="1"/>
  <c r="E12" i="1" l="1"/>
  <c r="E11" i="1"/>
  <c r="G6" i="1" s="1"/>
  <c r="G3" i="1"/>
  <c r="G5" i="1" l="1"/>
  <c r="E4" i="1"/>
  <c r="E5" i="1"/>
  <c r="E6" i="1" s="1"/>
  <c r="E9" i="1" s="1"/>
  <c r="G7" i="1"/>
  <c r="E3" i="1" s="1"/>
  <c r="E7" i="1" l="1"/>
</calcChain>
</file>

<file path=xl/sharedStrings.xml><?xml version="1.0" encoding="utf-8"?>
<sst xmlns="http://schemas.openxmlformats.org/spreadsheetml/2006/main" count="35" uniqueCount="35">
  <si>
    <t>SERVICE LENGTH (YEAR)</t>
  </si>
  <si>
    <t>SERVICE LENGTH (MONTH)</t>
  </si>
  <si>
    <t>QUALIFYING SERVICE</t>
  </si>
  <si>
    <t>UNITS OF SERVICE</t>
  </si>
  <si>
    <t>LAST BASIC PAY</t>
  </si>
  <si>
    <t>RETIRING GRATUITY</t>
  </si>
  <si>
    <t>DEATH GRATUITY</t>
  </si>
  <si>
    <t>LAST PAY (BASIC+DA)</t>
  </si>
  <si>
    <t>SERVICE LENGTH (DAY)</t>
  </si>
  <si>
    <t>SERVICE LENGTH</t>
  </si>
  <si>
    <t>FAMILY PENSION</t>
  </si>
  <si>
    <t>AGE ON NEXT B'DAY</t>
  </si>
  <si>
    <t>PENSION AFTER COMMUTATION</t>
  </si>
  <si>
    <t>MONTHLY COMMUTATION</t>
  </si>
  <si>
    <t>AGE ON N.B.</t>
  </si>
  <si>
    <t>C.V.N.Y.P</t>
  </si>
  <si>
    <t>DATE OF BIRTH</t>
  </si>
  <si>
    <t>COMMUTATION FACTOR</t>
  </si>
  <si>
    <t>PAYABLE C.V.P. AMOUNT</t>
  </si>
  <si>
    <t>MIN PENSION</t>
  </si>
  <si>
    <t>MAX PENSION</t>
  </si>
  <si>
    <t>MAX FAMILY PENSION</t>
  </si>
  <si>
    <t>MIN FAMILY PENSION</t>
  </si>
  <si>
    <t>CALCULATION FOR</t>
  </si>
  <si>
    <t>CONDITIONS</t>
  </si>
  <si>
    <t>INPUT AREA</t>
  </si>
  <si>
    <t>OUTPUT AREA</t>
  </si>
  <si>
    <t>DATE OF FIRST JOINING</t>
  </si>
  <si>
    <t>BASIC PENSION</t>
  </si>
  <si>
    <t>v1.0</t>
  </si>
  <si>
    <t>GRATUITY, PENSION &amp; FAMILY PENSION CALCULATOR (ROPA 19)</t>
  </si>
  <si>
    <t>DATE OF SUPERANUATION (RETIREMENT/DEATH)</t>
  </si>
  <si>
    <t>COMMUTATION (%)</t>
  </si>
  <si>
    <t>LAST D.A. @</t>
  </si>
  <si>
    <t>wetheteachers.in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</si>
</sst>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9"/>
      <color theme="0"/>
      <name val="Calibri"/>
      <family val="2"/>
      <scheme val="minor"/>
    </font>
    <font>
      <sz val="20"/>
      <color rgb="FF00B0F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9" fontId="0" fillId="0" borderId="0" xfId="0" applyNumberFormat="1"/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164" fontId="0" fillId="0" borderId="1" xfId="0" applyNumberFormat="1" applyBorder="1" applyProtection="1">
      <protection hidden="1"/>
    </xf>
    <xf numFmtId="1" fontId="0" fillId="0" borderId="1" xfId="0" applyNumberFormat="1" applyBorder="1" applyProtection="1">
      <protection hidden="1"/>
    </xf>
    <xf numFmtId="0" fontId="0" fillId="0" borderId="1" xfId="0" applyFont="1" applyBorder="1" applyAlignment="1" applyProtection="1">
      <alignment vertical="center"/>
      <protection hidden="1"/>
    </xf>
    <xf numFmtId="9" fontId="0" fillId="0" borderId="1" xfId="0" applyNumberFormat="1" applyBorder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right"/>
      <protection locked="0"/>
    </xf>
    <xf numFmtId="0" fontId="4" fillId="6" borderId="1" xfId="0" applyFont="1" applyFill="1" applyBorder="1" applyAlignment="1" applyProtection="1">
      <protection hidden="1"/>
    </xf>
    <xf numFmtId="0" fontId="2" fillId="7" borderId="1" xfId="0" applyFont="1" applyFill="1" applyBorder="1" applyAlignment="1" applyProtection="1">
      <alignment horizontal="right"/>
      <protection hidden="1"/>
    </xf>
    <xf numFmtId="0" fontId="2" fillId="7" borderId="1" xfId="0" applyFont="1" applyFill="1" applyBorder="1" applyProtection="1">
      <protection hidden="1"/>
    </xf>
    <xf numFmtId="0" fontId="7" fillId="0" borderId="0" xfId="0" applyFont="1"/>
    <xf numFmtId="0" fontId="7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0" fontId="7" fillId="0" borderId="0" xfId="0" applyFont="1" applyFill="1"/>
    <xf numFmtId="1" fontId="8" fillId="0" borderId="0" xfId="0" applyNumberFormat="1" applyFont="1" applyFill="1"/>
    <xf numFmtId="14" fontId="0" fillId="0" borderId="0" xfId="0" applyNumberFormat="1"/>
    <xf numFmtId="14" fontId="7" fillId="0" borderId="0" xfId="0" applyNumberFormat="1" applyFont="1" applyFill="1"/>
    <xf numFmtId="1" fontId="2" fillId="7" borderId="1" xfId="0" applyNumberFormat="1" applyFont="1" applyFill="1" applyBorder="1" applyProtection="1">
      <protection hidden="1"/>
    </xf>
    <xf numFmtId="0" fontId="0" fillId="8" borderId="1" xfId="0" applyFill="1" applyBorder="1" applyProtection="1"/>
    <xf numFmtId="9" fontId="0" fillId="2" borderId="1" xfId="0" applyNumberFormat="1" applyFont="1" applyFill="1" applyBorder="1" applyAlignment="1" applyProtection="1">
      <alignment vertical="center"/>
      <protection locked="0"/>
    </xf>
    <xf numFmtId="9" fontId="0" fillId="2" borderId="1" xfId="0" applyNumberFormat="1" applyFill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6" fillId="6" borderId="1" xfId="0" applyFont="1" applyFill="1" applyBorder="1" applyAlignment="1" applyProtection="1">
      <alignment horizontal="center"/>
      <protection hidden="1"/>
    </xf>
    <xf numFmtId="14" fontId="0" fillId="2" borderId="1" xfId="0" applyNumberForma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14" fontId="0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AD3A-0A2F-4BD9-B91C-410A1A442877}">
  <dimension ref="A1:O64"/>
  <sheetViews>
    <sheetView showGridLines="0" tabSelected="1" zoomScale="140" zoomScaleNormal="140" workbookViewId="0">
      <selection activeCell="C3" sqref="C3:C4"/>
    </sheetView>
  </sheetViews>
  <sheetFormatPr defaultColWidth="0" defaultRowHeight="14.4" zeroHeight="1" x14ac:dyDescent="0.3"/>
  <cols>
    <col min="1" max="1" width="12.77734375" customWidth="1"/>
    <col min="2" max="2" width="11" customWidth="1"/>
    <col min="3" max="3" width="11.44140625" customWidth="1"/>
    <col min="4" max="4" width="29" customWidth="1"/>
    <col min="5" max="5" width="9.88671875" customWidth="1"/>
    <col min="6" max="6" width="21.88671875" customWidth="1"/>
    <col min="7" max="7" width="12" customWidth="1"/>
    <col min="8" max="8" width="0" hidden="1" customWidth="1"/>
    <col min="9" max="13" width="8.88671875" hidden="1"/>
    <col min="14" max="14" width="11.77734375" style="8" hidden="1"/>
    <col min="15" max="15" width="8.88671875" style="8" hidden="1"/>
    <col min="16" max="16384" width="8.88671875" hidden="1"/>
  </cols>
  <sheetData>
    <row r="1" spans="1:15" ht="28.8" customHeight="1" x14ac:dyDescent="0.3">
      <c r="A1" s="34" t="s">
        <v>30</v>
      </c>
      <c r="B1" s="35"/>
      <c r="C1" s="35"/>
      <c r="D1" s="35"/>
      <c r="E1" s="35"/>
      <c r="F1" s="35"/>
      <c r="G1" s="36"/>
      <c r="N1" s="8" t="s">
        <v>14</v>
      </c>
      <c r="O1" s="8" t="s">
        <v>15</v>
      </c>
    </row>
    <row r="2" spans="1:15" x14ac:dyDescent="0.3">
      <c r="A2" s="28" t="s">
        <v>25</v>
      </c>
      <c r="B2" s="28"/>
      <c r="C2" s="28"/>
      <c r="D2" s="32" t="s">
        <v>26</v>
      </c>
      <c r="E2" s="32"/>
      <c r="F2" s="31" t="s">
        <v>24</v>
      </c>
      <c r="G2" s="31"/>
      <c r="N2" s="8">
        <v>1</v>
      </c>
      <c r="O2" s="8">
        <v>0</v>
      </c>
    </row>
    <row r="3" spans="1:15" x14ac:dyDescent="0.3">
      <c r="A3" s="25" t="s">
        <v>16</v>
      </c>
      <c r="B3" s="25"/>
      <c r="C3" s="33">
        <v>22590</v>
      </c>
      <c r="D3" s="2" t="s">
        <v>5</v>
      </c>
      <c r="E3" s="12">
        <f>IF(G3="DEATH","N.A.",ROUND(IF((G4*G7/4)&gt;=1200000,1200000,G4*G7/4),0))</f>
        <v>678101</v>
      </c>
      <c r="F3" s="2" t="s">
        <v>23</v>
      </c>
      <c r="G3" s="3" t="str">
        <f>IF(G8&lt;61,"DEATH","RETIREMENT")</f>
        <v>RETIREMENT</v>
      </c>
      <c r="N3" s="8">
        <v>20</v>
      </c>
      <c r="O3" s="9">
        <v>9.1880000000000006</v>
      </c>
    </row>
    <row r="4" spans="1:15" x14ac:dyDescent="0.3">
      <c r="A4" s="25"/>
      <c r="B4" s="25"/>
      <c r="C4" s="33"/>
      <c r="D4" s="2" t="s">
        <v>6</v>
      </c>
      <c r="E4" s="12" t="str">
        <f>IF(G3="RETIREMENT","N.A.",IF((IF(E10&lt;1,G4*2,IF(E10&lt;5,G4*6,IF(E10&lt;11,G4*12,IF(E10&lt;20,G4*20,G4*G6)))))&gt;=1200000,1200000,IF(E10&lt;1,G4*2,IF(E10&lt;5,G4*6,IF(E10&lt;11,G4*12,IF(E10&lt;20,G4*20,G4*G6))))))</f>
        <v>N.A.</v>
      </c>
      <c r="F4" s="2" t="s">
        <v>7</v>
      </c>
      <c r="G4" s="2">
        <f>C9+C10</f>
        <v>64581</v>
      </c>
      <c r="N4" s="8">
        <v>21</v>
      </c>
      <c r="O4" s="9">
        <v>9.1869999999999994</v>
      </c>
    </row>
    <row r="5" spans="1:15" x14ac:dyDescent="0.3">
      <c r="A5" s="25" t="s">
        <v>27</v>
      </c>
      <c r="B5" s="25"/>
      <c r="C5" s="30">
        <v>36893</v>
      </c>
      <c r="D5" s="2" t="s">
        <v>28</v>
      </c>
      <c r="E5" s="13">
        <f>IF(G3="RETIREMENT",IF((IF(E10&lt;10,0,IF(G6&lt;20,ROUND(((C9/2)*(G6/20)),0),C9/2)))&lt;G9,G9,IF((IF(E10&lt;10,0,IF(G6&lt;20,ROUND(((C9/2)*(G6/20)),0),C9/2)))&gt;=G10,G10,IF(E10&lt;10,0,IF(G6&lt;20,ROUND(((C9/2)*(G6/20)),0),C9/2)))),0)</f>
        <v>31350</v>
      </c>
      <c r="F5" s="2" t="s">
        <v>9</v>
      </c>
      <c r="G5" s="3" t="str">
        <f>E10&amp;"Y "&amp;E11&amp;"M "&amp;E12&amp;"D"</f>
        <v>20Y 10M 29D</v>
      </c>
      <c r="H5">
        <f>DAY(C5)</f>
        <v>2</v>
      </c>
      <c r="N5" s="8">
        <v>22</v>
      </c>
      <c r="O5" s="9">
        <v>9.1859999999999999</v>
      </c>
    </row>
    <row r="6" spans="1:15" x14ac:dyDescent="0.3">
      <c r="A6" s="25"/>
      <c r="B6" s="25"/>
      <c r="C6" s="30"/>
      <c r="D6" s="2" t="s">
        <v>13</v>
      </c>
      <c r="E6" s="13">
        <f>ROUND(E5*C11,0)</f>
        <v>12540</v>
      </c>
      <c r="F6" s="2" t="s">
        <v>2</v>
      </c>
      <c r="G6" s="4">
        <f>E10+IF(E11&lt;3,0,IF(E11&lt;9,0.5,1))</f>
        <v>21</v>
      </c>
      <c r="H6">
        <f>DAY(C7)</f>
        <v>30</v>
      </c>
      <c r="N6" s="8">
        <v>23</v>
      </c>
      <c r="O6" s="9">
        <v>9.1850000000000005</v>
      </c>
    </row>
    <row r="7" spans="1:15" ht="14.4" customHeight="1" x14ac:dyDescent="0.3">
      <c r="A7" s="26" t="s">
        <v>31</v>
      </c>
      <c r="B7" s="26"/>
      <c r="C7" s="30">
        <v>44530</v>
      </c>
      <c r="D7" s="2" t="s">
        <v>12</v>
      </c>
      <c r="E7" s="13">
        <f>E5-E6</f>
        <v>18810</v>
      </c>
      <c r="F7" s="2" t="s">
        <v>3</v>
      </c>
      <c r="G7" s="2">
        <f>G6*2</f>
        <v>42</v>
      </c>
      <c r="N7" s="8">
        <v>24</v>
      </c>
      <c r="O7" s="9">
        <v>9.1839999999999993</v>
      </c>
    </row>
    <row r="8" spans="1:15" x14ac:dyDescent="0.3">
      <c r="A8" s="26"/>
      <c r="B8" s="26"/>
      <c r="C8" s="30"/>
      <c r="D8" s="2" t="s">
        <v>10</v>
      </c>
      <c r="E8" s="13">
        <f>IF((C9*G12)&lt;G11,C9*G12,G11)</f>
        <v>18810</v>
      </c>
      <c r="F8" s="2" t="s">
        <v>11</v>
      </c>
      <c r="G8" s="5">
        <f>DATEDIF(C3,C7,"Y")+1</f>
        <v>61</v>
      </c>
      <c r="N8" s="8">
        <v>25</v>
      </c>
      <c r="O8" s="9">
        <v>9.1829999999999998</v>
      </c>
    </row>
    <row r="9" spans="1:15" x14ac:dyDescent="0.3">
      <c r="A9" s="27" t="s">
        <v>4</v>
      </c>
      <c r="B9" s="27"/>
      <c r="C9" s="10">
        <v>62700</v>
      </c>
      <c r="D9" s="2" t="s">
        <v>18</v>
      </c>
      <c r="E9" s="12">
        <f>ROUND(E6*G13*12,0)</f>
        <v>1233033</v>
      </c>
      <c r="F9" s="2" t="s">
        <v>19</v>
      </c>
      <c r="G9" s="2">
        <v>8500</v>
      </c>
      <c r="K9" s="1"/>
      <c r="N9" s="8">
        <v>26</v>
      </c>
      <c r="O9" s="9">
        <v>9.1820000000000004</v>
      </c>
    </row>
    <row r="10" spans="1:15" x14ac:dyDescent="0.3">
      <c r="A10" s="6" t="s">
        <v>33</v>
      </c>
      <c r="B10" s="23">
        <v>0.03</v>
      </c>
      <c r="C10" s="22">
        <f>C9*B10</f>
        <v>1881</v>
      </c>
      <c r="D10" s="2" t="s">
        <v>0</v>
      </c>
      <c r="E10" s="13">
        <f>DATEDIF(C5,C7,"Y")</f>
        <v>20</v>
      </c>
      <c r="F10" s="2" t="s">
        <v>20</v>
      </c>
      <c r="G10" s="2">
        <v>72150</v>
      </c>
      <c r="K10" s="1"/>
      <c r="N10" s="8">
        <v>27</v>
      </c>
      <c r="O10" s="9">
        <v>9.18</v>
      </c>
    </row>
    <row r="11" spans="1:15" x14ac:dyDescent="0.3">
      <c r="A11" s="25" t="s">
        <v>32</v>
      </c>
      <c r="B11" s="25"/>
      <c r="C11" s="24">
        <v>0.4</v>
      </c>
      <c r="D11" s="2" t="s">
        <v>1</v>
      </c>
      <c r="E11" s="21">
        <f>DATEDIF(C5,C7,"YM")+IF(AND(H5=1,H6&gt;29),1,0)</f>
        <v>10</v>
      </c>
      <c r="F11" s="2" t="s">
        <v>21</v>
      </c>
      <c r="G11" s="2">
        <v>43290</v>
      </c>
      <c r="N11" s="8">
        <v>28</v>
      </c>
      <c r="O11" s="9">
        <v>9.1780000000000008</v>
      </c>
    </row>
    <row r="12" spans="1:15" x14ac:dyDescent="0.3">
      <c r="A12" s="25"/>
      <c r="B12" s="25"/>
      <c r="C12" s="24"/>
      <c r="D12" s="2" t="s">
        <v>8</v>
      </c>
      <c r="E12" s="21">
        <f>IF(IF(AND(H5=1,H6&gt;29),1,0)=1,0,DATEDIF(C5,C7,"MD")+1)</f>
        <v>29</v>
      </c>
      <c r="F12" s="2" t="s">
        <v>22</v>
      </c>
      <c r="G12" s="7">
        <v>0.3</v>
      </c>
      <c r="N12" s="8">
        <v>29</v>
      </c>
      <c r="O12" s="9">
        <v>9.1760000000000002</v>
      </c>
    </row>
    <row r="13" spans="1:15" x14ac:dyDescent="0.3">
      <c r="A13" s="29" t="s">
        <v>34</v>
      </c>
      <c r="B13" s="29"/>
      <c r="C13" s="29"/>
      <c r="D13" s="29"/>
      <c r="E13" s="11" t="s">
        <v>29</v>
      </c>
      <c r="F13" s="2" t="s">
        <v>17</v>
      </c>
      <c r="G13" s="2">
        <f>VLOOKUP(G8,N2:O64,2)</f>
        <v>8.1940000000000008</v>
      </c>
      <c r="N13" s="8">
        <v>30</v>
      </c>
      <c r="O13" s="9">
        <v>9.173</v>
      </c>
    </row>
    <row r="14" spans="1:15" hidden="1" x14ac:dyDescent="0.3">
      <c r="N14" s="8">
        <v>31</v>
      </c>
      <c r="O14" s="9">
        <v>9.1690000000000005</v>
      </c>
    </row>
    <row r="15" spans="1:15" hidden="1" x14ac:dyDescent="0.3">
      <c r="N15" s="8">
        <v>32</v>
      </c>
      <c r="O15" s="9">
        <v>9.1639999999999997</v>
      </c>
    </row>
    <row r="16" spans="1:15" hidden="1" x14ac:dyDescent="0.3">
      <c r="C16" s="19"/>
      <c r="N16" s="8">
        <v>33</v>
      </c>
      <c r="O16" s="9">
        <v>9.1590000000000007</v>
      </c>
    </row>
    <row r="17" spans="2:15" hidden="1" x14ac:dyDescent="0.3">
      <c r="B17" s="17"/>
      <c r="C17" s="20"/>
      <c r="D17" s="17"/>
      <c r="N17" s="8">
        <v>34</v>
      </c>
      <c r="O17" s="9">
        <v>9.1519999999999992</v>
      </c>
    </row>
    <row r="18" spans="2:15" hidden="1" x14ac:dyDescent="0.3">
      <c r="B18" s="17"/>
      <c r="C18" s="18"/>
      <c r="D18" s="17"/>
      <c r="N18" s="8">
        <v>35</v>
      </c>
      <c r="O18" s="9">
        <v>9.1449999999999996</v>
      </c>
    </row>
    <row r="19" spans="2:15" s="14" customFormat="1" hidden="1" x14ac:dyDescent="0.3">
      <c r="B19" s="17"/>
      <c r="C19" s="17"/>
      <c r="D19" s="17"/>
      <c r="N19" s="15">
        <v>36</v>
      </c>
      <c r="O19" s="16">
        <v>9.1359999999999992</v>
      </c>
    </row>
    <row r="20" spans="2:15" hidden="1" x14ac:dyDescent="0.3">
      <c r="N20" s="8">
        <v>37</v>
      </c>
      <c r="O20" s="9">
        <v>9.1259999999999994</v>
      </c>
    </row>
    <row r="21" spans="2:15" hidden="1" x14ac:dyDescent="0.3">
      <c r="N21" s="8">
        <v>38</v>
      </c>
      <c r="O21" s="9">
        <v>9.1159999999999997</v>
      </c>
    </row>
    <row r="22" spans="2:15" hidden="1" x14ac:dyDescent="0.3">
      <c r="N22" s="8">
        <v>39</v>
      </c>
      <c r="O22" s="9">
        <v>9.1029999999999998</v>
      </c>
    </row>
    <row r="23" spans="2:15" hidden="1" x14ac:dyDescent="0.3">
      <c r="N23" s="8">
        <v>40</v>
      </c>
      <c r="O23" s="9">
        <v>9.09</v>
      </c>
    </row>
    <row r="24" spans="2:15" hidden="1" x14ac:dyDescent="0.3">
      <c r="N24" s="8">
        <v>41</v>
      </c>
      <c r="O24" s="9">
        <v>9.0749999999999993</v>
      </c>
    </row>
    <row r="25" spans="2:15" hidden="1" x14ac:dyDescent="0.3">
      <c r="N25" s="8">
        <v>42</v>
      </c>
      <c r="O25" s="9">
        <v>9.0589999999999993</v>
      </c>
    </row>
    <row r="26" spans="2:15" hidden="1" x14ac:dyDescent="0.3">
      <c r="N26" s="8">
        <v>43</v>
      </c>
      <c r="O26" s="9">
        <v>9.0399999999999991</v>
      </c>
    </row>
    <row r="27" spans="2:15" hidden="1" x14ac:dyDescent="0.3">
      <c r="N27" s="8">
        <v>44</v>
      </c>
      <c r="O27" s="9">
        <v>9.0190000000000001</v>
      </c>
    </row>
    <row r="28" spans="2:15" hidden="1" x14ac:dyDescent="0.3">
      <c r="N28" s="8">
        <v>45</v>
      </c>
      <c r="O28" s="9">
        <v>8.9960000000000004</v>
      </c>
    </row>
    <row r="29" spans="2:15" hidden="1" x14ac:dyDescent="0.3">
      <c r="N29" s="8">
        <v>46</v>
      </c>
      <c r="O29" s="9">
        <v>8.9710000000000001</v>
      </c>
    </row>
    <row r="30" spans="2:15" hidden="1" x14ac:dyDescent="0.3">
      <c r="N30" s="8">
        <v>47</v>
      </c>
      <c r="O30" s="9">
        <v>8.9429999999999996</v>
      </c>
    </row>
    <row r="31" spans="2:15" hidden="1" x14ac:dyDescent="0.3">
      <c r="N31" s="8">
        <v>48</v>
      </c>
      <c r="O31" s="9">
        <v>8.9130000000000003</v>
      </c>
    </row>
    <row r="32" spans="2:15" hidden="1" x14ac:dyDescent="0.3">
      <c r="N32" s="8">
        <v>49</v>
      </c>
      <c r="O32" s="9">
        <v>8.8810000000000002</v>
      </c>
    </row>
    <row r="33" spans="14:15" hidden="1" x14ac:dyDescent="0.3">
      <c r="N33" s="8">
        <v>50</v>
      </c>
      <c r="O33" s="9">
        <v>8.8460000000000001</v>
      </c>
    </row>
    <row r="34" spans="14:15" hidden="1" x14ac:dyDescent="0.3">
      <c r="N34" s="8">
        <v>51</v>
      </c>
      <c r="O34" s="9">
        <v>8.8079999999999998</v>
      </c>
    </row>
    <row r="35" spans="14:15" hidden="1" x14ac:dyDescent="0.3">
      <c r="N35" s="8">
        <v>52</v>
      </c>
      <c r="O35" s="9">
        <v>8.7680000000000007</v>
      </c>
    </row>
    <row r="36" spans="14:15" hidden="1" x14ac:dyDescent="0.3">
      <c r="N36" s="8">
        <v>53</v>
      </c>
      <c r="O36" s="9">
        <v>8.7240000000000002</v>
      </c>
    </row>
    <row r="37" spans="14:15" hidden="1" x14ac:dyDescent="0.3">
      <c r="N37" s="8">
        <v>54</v>
      </c>
      <c r="O37" s="9">
        <v>8.6780000000000008</v>
      </c>
    </row>
    <row r="38" spans="14:15" hidden="1" x14ac:dyDescent="0.3">
      <c r="N38" s="8">
        <v>55</v>
      </c>
      <c r="O38" s="9">
        <v>8.6270000000000007</v>
      </c>
    </row>
    <row r="39" spans="14:15" hidden="1" x14ac:dyDescent="0.3">
      <c r="N39" s="8">
        <v>56</v>
      </c>
      <c r="O39" s="9">
        <v>8.5719999999999992</v>
      </c>
    </row>
    <row r="40" spans="14:15" hidden="1" x14ac:dyDescent="0.3">
      <c r="N40" s="8">
        <v>57</v>
      </c>
      <c r="O40" s="9">
        <v>8.5150000000000006</v>
      </c>
    </row>
    <row r="41" spans="14:15" hidden="1" x14ac:dyDescent="0.3">
      <c r="N41" s="8">
        <v>58</v>
      </c>
      <c r="O41" s="9">
        <v>8.4459999999999997</v>
      </c>
    </row>
    <row r="42" spans="14:15" hidden="1" x14ac:dyDescent="0.3">
      <c r="N42" s="8">
        <v>59</v>
      </c>
      <c r="O42" s="9">
        <v>8.3710000000000004</v>
      </c>
    </row>
    <row r="43" spans="14:15" hidden="1" x14ac:dyDescent="0.3">
      <c r="N43" s="8">
        <v>60</v>
      </c>
      <c r="O43" s="9">
        <v>8.2870000000000008</v>
      </c>
    </row>
    <row r="44" spans="14:15" hidden="1" x14ac:dyDescent="0.3">
      <c r="N44" s="8">
        <v>61</v>
      </c>
      <c r="O44" s="9">
        <v>8.1940000000000008</v>
      </c>
    </row>
    <row r="45" spans="14:15" hidden="1" x14ac:dyDescent="0.3">
      <c r="N45" s="8">
        <v>62</v>
      </c>
      <c r="O45" s="9">
        <v>8.093</v>
      </c>
    </row>
    <row r="46" spans="14:15" hidden="1" x14ac:dyDescent="0.3">
      <c r="N46" s="8">
        <v>63</v>
      </c>
      <c r="O46" s="9">
        <v>7.9820000000000002</v>
      </c>
    </row>
    <row r="47" spans="14:15" hidden="1" x14ac:dyDescent="0.3">
      <c r="N47" s="8">
        <v>64</v>
      </c>
      <c r="O47" s="9">
        <v>7.8620000000000001</v>
      </c>
    </row>
    <row r="48" spans="14:15" hidden="1" x14ac:dyDescent="0.3">
      <c r="N48" s="8">
        <v>65</v>
      </c>
      <c r="O48" s="9">
        <v>7.7309999999999999</v>
      </c>
    </row>
    <row r="49" spans="14:15" hidden="1" x14ac:dyDescent="0.3">
      <c r="N49" s="8">
        <v>66</v>
      </c>
      <c r="O49" s="9">
        <v>7.5910000000000002</v>
      </c>
    </row>
    <row r="50" spans="14:15" hidden="1" x14ac:dyDescent="0.3">
      <c r="N50" s="8">
        <v>67</v>
      </c>
      <c r="O50" s="9">
        <v>7.431</v>
      </c>
    </row>
    <row r="51" spans="14:15" hidden="1" x14ac:dyDescent="0.3">
      <c r="N51" s="8">
        <v>68</v>
      </c>
      <c r="O51" s="9">
        <v>7.2619999999999996</v>
      </c>
    </row>
    <row r="52" spans="14:15" hidden="1" x14ac:dyDescent="0.3">
      <c r="N52" s="8">
        <v>69</v>
      </c>
      <c r="O52" s="9">
        <v>7.0830000000000002</v>
      </c>
    </row>
    <row r="53" spans="14:15" hidden="1" x14ac:dyDescent="0.3">
      <c r="N53" s="8">
        <v>70</v>
      </c>
      <c r="O53" s="9">
        <v>6.8970000000000002</v>
      </c>
    </row>
    <row r="54" spans="14:15" hidden="1" x14ac:dyDescent="0.3">
      <c r="N54" s="8">
        <v>71</v>
      </c>
      <c r="O54" s="9">
        <v>6.7030000000000003</v>
      </c>
    </row>
    <row r="55" spans="14:15" hidden="1" x14ac:dyDescent="0.3">
      <c r="N55" s="8">
        <v>72</v>
      </c>
      <c r="O55" s="9">
        <v>6.5019999999999998</v>
      </c>
    </row>
    <row r="56" spans="14:15" hidden="1" x14ac:dyDescent="0.3">
      <c r="N56" s="8">
        <v>73</v>
      </c>
      <c r="O56" s="9">
        <v>6.2960000000000003</v>
      </c>
    </row>
    <row r="57" spans="14:15" hidden="1" x14ac:dyDescent="0.3">
      <c r="N57" s="8">
        <v>74</v>
      </c>
      <c r="O57" s="9">
        <v>6.085</v>
      </c>
    </row>
    <row r="58" spans="14:15" hidden="1" x14ac:dyDescent="0.3">
      <c r="N58" s="8">
        <v>75</v>
      </c>
      <c r="O58" s="9">
        <v>5.8719999999999999</v>
      </c>
    </row>
    <row r="59" spans="14:15" hidden="1" x14ac:dyDescent="0.3">
      <c r="N59" s="8">
        <v>76</v>
      </c>
      <c r="O59" s="9">
        <v>5.657</v>
      </c>
    </row>
    <row r="60" spans="14:15" hidden="1" x14ac:dyDescent="0.3">
      <c r="N60" s="8">
        <v>77</v>
      </c>
      <c r="O60" s="9">
        <v>5.4429999999999996</v>
      </c>
    </row>
    <row r="61" spans="14:15" hidden="1" x14ac:dyDescent="0.3">
      <c r="N61" s="8">
        <v>78</v>
      </c>
      <c r="O61" s="9">
        <v>5.2290000000000001</v>
      </c>
    </row>
    <row r="62" spans="14:15" hidden="1" x14ac:dyDescent="0.3">
      <c r="N62" s="8">
        <v>79</v>
      </c>
      <c r="O62" s="9">
        <v>5.0179999999999998</v>
      </c>
    </row>
    <row r="63" spans="14:15" hidden="1" x14ac:dyDescent="0.3">
      <c r="N63" s="8">
        <v>80</v>
      </c>
      <c r="O63" s="9">
        <v>4.8120000000000003</v>
      </c>
    </row>
    <row r="64" spans="14:15" hidden="1" x14ac:dyDescent="0.3">
      <c r="N64" s="8">
        <v>81</v>
      </c>
      <c r="O64" s="9">
        <v>4.6109999999999998</v>
      </c>
    </row>
  </sheetData>
  <sheetProtection algorithmName="SHA-512" hashValue="MocHRX8PlSzAwbpEYf6lKPvAWHIgF8w7Lh50kOcnpmH+zTQrFy/cnbEM3lk8wGyYcfAR/o1vKwdr5N8Z7Oifuw==" saltValue="5XA83yLuX7+uSjkE46UH8A==" spinCount="100000" sheet="1" objects="1" scenarios="1"/>
  <mergeCells count="14">
    <mergeCell ref="A2:C2"/>
    <mergeCell ref="A1:G1"/>
    <mergeCell ref="A13:D13"/>
    <mergeCell ref="C5:C6"/>
    <mergeCell ref="C7:C8"/>
    <mergeCell ref="F2:G2"/>
    <mergeCell ref="D2:E2"/>
    <mergeCell ref="C3:C4"/>
    <mergeCell ref="C11:C12"/>
    <mergeCell ref="A3:B4"/>
    <mergeCell ref="A5:B6"/>
    <mergeCell ref="A7:B8"/>
    <mergeCell ref="A9:B9"/>
    <mergeCell ref="A11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cp:lastPrinted>2021-10-19T05:13:52Z</cp:lastPrinted>
  <dcterms:created xsi:type="dcterms:W3CDTF">2021-08-15T16:38:51Z</dcterms:created>
  <dcterms:modified xsi:type="dcterms:W3CDTF">2021-10-19T05:23:49Z</dcterms:modified>
</cp:coreProperties>
</file>