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eTheTeachers\wtt\files\"/>
    </mc:Choice>
  </mc:AlternateContent>
  <xr:revisionPtr revIDLastSave="0" documentId="13_ncr:1_{74FB795D-4D87-49F7-8BE2-8E507128B53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X CAL 23-24 FY" sheetId="11" r:id="rId1"/>
    <sheet name="TAX 21-22" sheetId="6" state="hidden" r:id="rId2"/>
    <sheet name="HRA EXEMPTION" sheetId="10" r:id="rId3"/>
    <sheet name="MATRIX" sheetId="8" state="hidden" r:id="rId4"/>
    <sheet name="FORM16" sheetId="9" state="hidden" r:id="rId5"/>
  </sheets>
  <definedNames>
    <definedName name="_xlnm.Print_Area" localSheetId="0">'TAX CAL 23-24 FY'!$A$1:$I$38</definedName>
  </definedNames>
  <calcPr calcId="191029"/>
</workbook>
</file>

<file path=xl/calcChain.xml><?xml version="1.0" encoding="utf-8"?>
<calcChain xmlns="http://schemas.openxmlformats.org/spreadsheetml/2006/main">
  <c r="P24" i="11" l="1"/>
  <c r="P25" i="11" s="1"/>
  <c r="I4" i="11"/>
  <c r="D22" i="11"/>
  <c r="C22" i="11" s="1"/>
  <c r="I22" i="11" s="1"/>
  <c r="I15" i="11"/>
  <c r="C15" i="11"/>
  <c r="C13" i="11"/>
  <c r="I12" i="11"/>
  <c r="I13" i="11" s="1"/>
  <c r="C14" i="11"/>
  <c r="I5" i="11"/>
  <c r="A32" i="11"/>
  <c r="A31" i="11" s="1"/>
  <c r="D10" i="10"/>
  <c r="I14" i="11" l="1"/>
  <c r="O15" i="11"/>
  <c r="P15" i="11" s="1"/>
  <c r="J16" i="11"/>
  <c r="K16" i="11" s="1"/>
  <c r="I16" i="11" s="1"/>
  <c r="D16" i="11"/>
  <c r="E16" i="11" s="1"/>
  <c r="C16" i="11" s="1"/>
  <c r="D11" i="10"/>
  <c r="J17" i="11" l="1"/>
  <c r="K17" i="11" s="1"/>
  <c r="I17" i="11" s="1"/>
  <c r="D17" i="11"/>
  <c r="E17" i="11" s="1"/>
  <c r="C17" i="11" s="1"/>
  <c r="D8" i="10"/>
  <c r="D9" i="10" s="1"/>
  <c r="D18" i="11" l="1"/>
  <c r="E18" i="11" s="1"/>
  <c r="C18" i="11" s="1"/>
  <c r="P13" i="11" s="1"/>
  <c r="J18" i="11"/>
  <c r="K18" i="11" s="1"/>
  <c r="I18" i="11" s="1"/>
  <c r="D12" i="10"/>
  <c r="J19" i="11" l="1"/>
  <c r="K19" i="11" s="1"/>
  <c r="I19" i="11" s="1"/>
  <c r="D21" i="11"/>
  <c r="O14" i="11" s="1"/>
  <c r="I4" i="6"/>
  <c r="C14" i="6"/>
  <c r="C13" i="6"/>
  <c r="J20" i="11" l="1"/>
  <c r="K20" i="11" s="1"/>
  <c r="I20" i="11" s="1"/>
  <c r="C21" i="11"/>
  <c r="C24" i="11" s="1"/>
  <c r="I21" i="11"/>
  <c r="P14" i="11"/>
  <c r="P16" i="11" s="1"/>
  <c r="O13" i="11"/>
  <c r="J21" i="11"/>
  <c r="I23" i="6"/>
  <c r="I23" i="11" l="1"/>
  <c r="L17" i="11" s="1"/>
  <c r="C23" i="11"/>
  <c r="C25" i="11"/>
  <c r="C26" i="11" s="1"/>
  <c r="P23" i="11"/>
  <c r="I22" i="6"/>
  <c r="I24" i="11" l="1"/>
  <c r="I25" i="11" s="1"/>
  <c r="T4" i="8"/>
  <c r="I26" i="11" l="1"/>
  <c r="M26" i="11" s="1"/>
  <c r="I29" i="11" s="1"/>
  <c r="D72" i="9"/>
  <c r="E72" i="9" s="1"/>
  <c r="D71" i="9"/>
  <c r="D70" i="9"/>
  <c r="E70" i="9" s="1"/>
  <c r="D69" i="9"/>
  <c r="E69" i="9" s="1"/>
  <c r="D67" i="9"/>
  <c r="E67" i="9" s="1"/>
  <c r="D68" i="9"/>
  <c r="E68" i="9" s="1"/>
  <c r="D66" i="9"/>
  <c r="E66" i="9" s="1"/>
  <c r="B36" i="9"/>
  <c r="D39" i="9" s="1"/>
  <c r="C7" i="9"/>
  <c r="C6" i="9"/>
  <c r="D11" i="9"/>
  <c r="B116" i="9"/>
  <c r="E88" i="9"/>
  <c r="D88" i="9"/>
  <c r="C88" i="9"/>
  <c r="E74" i="9"/>
  <c r="E73" i="9"/>
  <c r="E71" i="9"/>
  <c r="M25" i="11" l="1"/>
  <c r="A28" i="11"/>
  <c r="M24" i="11"/>
  <c r="F29" i="11"/>
  <c r="M23" i="11"/>
  <c r="S4" i="8"/>
  <c r="P7" i="8"/>
  <c r="P8" i="8" s="1"/>
  <c r="P9" i="8" s="1"/>
  <c r="P10" i="8" s="1"/>
  <c r="P11" i="8" s="1"/>
  <c r="P12" i="8" s="1"/>
  <c r="P13" i="8" s="1"/>
  <c r="P14" i="8" s="1"/>
  <c r="P15" i="8" s="1"/>
  <c r="P16" i="8" s="1"/>
  <c r="P17" i="8" s="1"/>
  <c r="P18" i="8" s="1"/>
  <c r="P19" i="8" s="1"/>
  <c r="P20" i="8" s="1"/>
  <c r="P21" i="8" s="1"/>
  <c r="P22" i="8" s="1"/>
  <c r="P23" i="8" s="1"/>
  <c r="P24" i="8" s="1"/>
  <c r="P25" i="8" s="1"/>
  <c r="P26" i="8" s="1"/>
  <c r="P27" i="8" s="1"/>
  <c r="P28" i="8" s="1"/>
  <c r="P29" i="8" s="1"/>
  <c r="P30" i="8" s="1"/>
  <c r="P31" i="8" s="1"/>
  <c r="P32" i="8" s="1"/>
  <c r="P33" i="8" s="1"/>
  <c r="P34" i="8" s="1"/>
  <c r="P35" i="8" s="1"/>
  <c r="P36" i="8" s="1"/>
  <c r="P37" i="8" s="1"/>
  <c r="P38" i="8" s="1"/>
  <c r="P39" i="8" s="1"/>
  <c r="O7" i="8"/>
  <c r="O8" i="8" s="1"/>
  <c r="O9" i="8" s="1"/>
  <c r="O10" i="8" s="1"/>
  <c r="O11" i="8" s="1"/>
  <c r="O12" i="8" s="1"/>
  <c r="O13" i="8" s="1"/>
  <c r="O14" i="8" s="1"/>
  <c r="O15" i="8" s="1"/>
  <c r="O16" i="8" s="1"/>
  <c r="O17" i="8" s="1"/>
  <c r="O18" i="8" s="1"/>
  <c r="O19" i="8" s="1"/>
  <c r="O20" i="8" s="1"/>
  <c r="O21" i="8" s="1"/>
  <c r="O22" i="8" s="1"/>
  <c r="O23" i="8" s="1"/>
  <c r="O24" i="8" s="1"/>
  <c r="O25" i="8" s="1"/>
  <c r="O26" i="8" s="1"/>
  <c r="O27" i="8" s="1"/>
  <c r="O28" i="8" s="1"/>
  <c r="O29" i="8" s="1"/>
  <c r="O30" i="8" s="1"/>
  <c r="O31" i="8" s="1"/>
  <c r="O32" i="8" s="1"/>
  <c r="O33" i="8" s="1"/>
  <c r="O34" i="8" s="1"/>
  <c r="O35" i="8" s="1"/>
  <c r="O36" i="8" s="1"/>
  <c r="O37" i="8" s="1"/>
  <c r="O38" i="8" s="1"/>
  <c r="O39" i="8" s="1"/>
  <c r="N7" i="8"/>
  <c r="N8" i="8" s="1"/>
  <c r="N9" i="8" s="1"/>
  <c r="N10" i="8" s="1"/>
  <c r="N11" i="8" s="1"/>
  <c r="N12" i="8" s="1"/>
  <c r="N13" i="8" s="1"/>
  <c r="N14" i="8" s="1"/>
  <c r="N15" i="8" s="1"/>
  <c r="N16" i="8" s="1"/>
  <c r="N17" i="8" s="1"/>
  <c r="N18" i="8" s="1"/>
  <c r="N19" i="8" s="1"/>
  <c r="N20" i="8" s="1"/>
  <c r="N21" i="8" s="1"/>
  <c r="N22" i="8" s="1"/>
  <c r="N23" i="8" s="1"/>
  <c r="N24" i="8" s="1"/>
  <c r="N25" i="8" s="1"/>
  <c r="N26" i="8" s="1"/>
  <c r="N27" i="8" s="1"/>
  <c r="N28" i="8" s="1"/>
  <c r="N29" i="8" s="1"/>
  <c r="N30" i="8" s="1"/>
  <c r="N31" i="8" s="1"/>
  <c r="N32" i="8" s="1"/>
  <c r="N33" i="8" s="1"/>
  <c r="N34" i="8" s="1"/>
  <c r="N35" i="8" s="1"/>
  <c r="N36" i="8" s="1"/>
  <c r="N37" i="8" s="1"/>
  <c r="N38" i="8" s="1"/>
  <c r="N39" i="8" s="1"/>
  <c r="M7" i="8"/>
  <c r="M8" i="8" s="1"/>
  <c r="M9" i="8" s="1"/>
  <c r="M10" i="8" s="1"/>
  <c r="M11" i="8" s="1"/>
  <c r="M12" i="8" s="1"/>
  <c r="M13" i="8" s="1"/>
  <c r="M14" i="8" s="1"/>
  <c r="M15" i="8" s="1"/>
  <c r="M16" i="8" s="1"/>
  <c r="M17" i="8" s="1"/>
  <c r="M18" i="8" s="1"/>
  <c r="M19" i="8" s="1"/>
  <c r="M20" i="8" s="1"/>
  <c r="M21" i="8" s="1"/>
  <c r="M22" i="8" s="1"/>
  <c r="M23" i="8" s="1"/>
  <c r="M24" i="8" s="1"/>
  <c r="M25" i="8" s="1"/>
  <c r="M26" i="8" s="1"/>
  <c r="M27" i="8" s="1"/>
  <c r="M28" i="8" s="1"/>
  <c r="M29" i="8" s="1"/>
  <c r="M30" i="8" s="1"/>
  <c r="M31" i="8" s="1"/>
  <c r="M32" i="8" s="1"/>
  <c r="M33" i="8" s="1"/>
  <c r="M34" i="8" s="1"/>
  <c r="M35" i="8" s="1"/>
  <c r="M36" i="8" s="1"/>
  <c r="M37" i="8" s="1"/>
  <c r="M38" i="8" s="1"/>
  <c r="M39" i="8" s="1"/>
  <c r="L7" i="8"/>
  <c r="L8" i="8" s="1"/>
  <c r="L9" i="8" s="1"/>
  <c r="L10" i="8" s="1"/>
  <c r="L11" i="8" s="1"/>
  <c r="L12" i="8" s="1"/>
  <c r="L13" i="8" s="1"/>
  <c r="L14" i="8" s="1"/>
  <c r="L15" i="8" s="1"/>
  <c r="L16" i="8" s="1"/>
  <c r="L17" i="8" s="1"/>
  <c r="L18" i="8" s="1"/>
  <c r="L19" i="8" s="1"/>
  <c r="L20" i="8" s="1"/>
  <c r="L21" i="8" s="1"/>
  <c r="L22" i="8" s="1"/>
  <c r="L23" i="8" s="1"/>
  <c r="L24" i="8" s="1"/>
  <c r="L25" i="8" s="1"/>
  <c r="L26" i="8" s="1"/>
  <c r="L27" i="8" s="1"/>
  <c r="L28" i="8" s="1"/>
  <c r="L29" i="8" s="1"/>
  <c r="L30" i="8" s="1"/>
  <c r="L31" i="8" s="1"/>
  <c r="L32" i="8" s="1"/>
  <c r="L33" i="8" s="1"/>
  <c r="L34" i="8" s="1"/>
  <c r="L35" i="8" s="1"/>
  <c r="L36" i="8" s="1"/>
  <c r="L37" i="8" s="1"/>
  <c r="L38" i="8" s="1"/>
  <c r="L39" i="8" s="1"/>
  <c r="K7" i="8"/>
  <c r="K8" i="8" s="1"/>
  <c r="K9" i="8" s="1"/>
  <c r="K10" i="8" s="1"/>
  <c r="K11" i="8" s="1"/>
  <c r="K12" i="8" s="1"/>
  <c r="K13" i="8" s="1"/>
  <c r="K14" i="8" s="1"/>
  <c r="K15" i="8" s="1"/>
  <c r="K16" i="8" s="1"/>
  <c r="K17" i="8" s="1"/>
  <c r="K18" i="8" s="1"/>
  <c r="K19" i="8" s="1"/>
  <c r="K20" i="8" s="1"/>
  <c r="K21" i="8" s="1"/>
  <c r="K22" i="8" s="1"/>
  <c r="K23" i="8" s="1"/>
  <c r="K24" i="8" s="1"/>
  <c r="K25" i="8" s="1"/>
  <c r="K26" i="8" s="1"/>
  <c r="K27" i="8" s="1"/>
  <c r="K28" i="8" s="1"/>
  <c r="K29" i="8" s="1"/>
  <c r="K30" i="8" s="1"/>
  <c r="K31" i="8" s="1"/>
  <c r="K32" i="8" s="1"/>
  <c r="K33" i="8" s="1"/>
  <c r="K34" i="8" s="1"/>
  <c r="K35" i="8" s="1"/>
  <c r="K36" i="8" s="1"/>
  <c r="K37" i="8" s="1"/>
  <c r="K38" i="8" s="1"/>
  <c r="K39" i="8" s="1"/>
  <c r="J7" i="8"/>
  <c r="J8" i="8" s="1"/>
  <c r="J9" i="8" s="1"/>
  <c r="J10" i="8" s="1"/>
  <c r="J11" i="8" s="1"/>
  <c r="J12" i="8" s="1"/>
  <c r="J13" i="8" s="1"/>
  <c r="J14" i="8" s="1"/>
  <c r="J15" i="8" s="1"/>
  <c r="J16" i="8" s="1"/>
  <c r="J17" i="8" s="1"/>
  <c r="J18" i="8" s="1"/>
  <c r="J19" i="8" s="1"/>
  <c r="J20" i="8" s="1"/>
  <c r="J21" i="8" s="1"/>
  <c r="J22" i="8" s="1"/>
  <c r="J23" i="8" s="1"/>
  <c r="J24" i="8" s="1"/>
  <c r="J25" i="8" s="1"/>
  <c r="J26" i="8" s="1"/>
  <c r="J27" i="8" s="1"/>
  <c r="J28" i="8" s="1"/>
  <c r="J29" i="8" s="1"/>
  <c r="J30" i="8" s="1"/>
  <c r="J31" i="8" s="1"/>
  <c r="J32" i="8" s="1"/>
  <c r="J33" i="8" s="1"/>
  <c r="J34" i="8" s="1"/>
  <c r="J35" i="8" s="1"/>
  <c r="J36" i="8" s="1"/>
  <c r="J37" i="8" s="1"/>
  <c r="J38" i="8" s="1"/>
  <c r="J39" i="8" s="1"/>
  <c r="I7" i="8"/>
  <c r="I8" i="8" s="1"/>
  <c r="I9" i="8" s="1"/>
  <c r="I10" i="8" s="1"/>
  <c r="I11" i="8" s="1"/>
  <c r="I12" i="8" s="1"/>
  <c r="I13" i="8" s="1"/>
  <c r="I14" i="8" s="1"/>
  <c r="I15" i="8" s="1"/>
  <c r="I16" i="8" s="1"/>
  <c r="I17" i="8" s="1"/>
  <c r="I18" i="8" s="1"/>
  <c r="I19" i="8" s="1"/>
  <c r="I20" i="8" s="1"/>
  <c r="I21" i="8" s="1"/>
  <c r="I22" i="8" s="1"/>
  <c r="I23" i="8" s="1"/>
  <c r="I24" i="8" s="1"/>
  <c r="I25" i="8" s="1"/>
  <c r="I26" i="8" s="1"/>
  <c r="I27" i="8" s="1"/>
  <c r="I28" i="8" s="1"/>
  <c r="I29" i="8" s="1"/>
  <c r="I30" i="8" s="1"/>
  <c r="I31" i="8" s="1"/>
  <c r="I32" i="8" s="1"/>
  <c r="I33" i="8" s="1"/>
  <c r="I34" i="8" s="1"/>
  <c r="I35" i="8" s="1"/>
  <c r="I36" i="8" s="1"/>
  <c r="I37" i="8" s="1"/>
  <c r="I38" i="8" s="1"/>
  <c r="I39" i="8" s="1"/>
  <c r="H7" i="8"/>
  <c r="H8" i="8" s="1"/>
  <c r="H9" i="8" s="1"/>
  <c r="H10" i="8" s="1"/>
  <c r="H11" i="8" s="1"/>
  <c r="H12" i="8" s="1"/>
  <c r="H13" i="8" s="1"/>
  <c r="H14" i="8" s="1"/>
  <c r="H15" i="8" s="1"/>
  <c r="H16" i="8" s="1"/>
  <c r="H17" i="8" s="1"/>
  <c r="H18" i="8" s="1"/>
  <c r="H19" i="8" s="1"/>
  <c r="H20" i="8" s="1"/>
  <c r="H21" i="8" s="1"/>
  <c r="H22" i="8" s="1"/>
  <c r="H23" i="8" s="1"/>
  <c r="H24" i="8" s="1"/>
  <c r="H25" i="8" s="1"/>
  <c r="H26" i="8" s="1"/>
  <c r="H27" i="8" s="1"/>
  <c r="H28" i="8" s="1"/>
  <c r="H29" i="8" s="1"/>
  <c r="H30" i="8" s="1"/>
  <c r="H31" i="8" s="1"/>
  <c r="H32" i="8" s="1"/>
  <c r="H33" i="8" s="1"/>
  <c r="H34" i="8" s="1"/>
  <c r="H35" i="8" s="1"/>
  <c r="H36" i="8" s="1"/>
  <c r="H37" i="8" s="1"/>
  <c r="H38" i="8" s="1"/>
  <c r="H39" i="8" s="1"/>
  <c r="G7" i="8"/>
  <c r="G8" i="8" s="1"/>
  <c r="G9" i="8" s="1"/>
  <c r="G10" i="8" s="1"/>
  <c r="G11" i="8" s="1"/>
  <c r="G12" i="8" s="1"/>
  <c r="G13" i="8" s="1"/>
  <c r="G14" i="8" s="1"/>
  <c r="G15" i="8" s="1"/>
  <c r="G16" i="8" s="1"/>
  <c r="G17" i="8" s="1"/>
  <c r="G18" i="8" s="1"/>
  <c r="G19" i="8" s="1"/>
  <c r="G20" i="8" s="1"/>
  <c r="G21" i="8" s="1"/>
  <c r="G22" i="8" s="1"/>
  <c r="G23" i="8" s="1"/>
  <c r="G24" i="8" s="1"/>
  <c r="G25" i="8" s="1"/>
  <c r="G26" i="8" s="1"/>
  <c r="G27" i="8" s="1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G38" i="8" s="1"/>
  <c r="G39" i="8" s="1"/>
  <c r="F7" i="8"/>
  <c r="F8" i="8" s="1"/>
  <c r="F9" i="8" s="1"/>
  <c r="F10" i="8" s="1"/>
  <c r="F11" i="8" s="1"/>
  <c r="F12" i="8" s="1"/>
  <c r="F13" i="8" s="1"/>
  <c r="F14" i="8" s="1"/>
  <c r="F15" i="8" s="1"/>
  <c r="F16" i="8" s="1"/>
  <c r="F17" i="8" s="1"/>
  <c r="F18" i="8" s="1"/>
  <c r="F19" i="8" s="1"/>
  <c r="F20" i="8" s="1"/>
  <c r="F21" i="8" s="1"/>
  <c r="F22" i="8" s="1"/>
  <c r="F23" i="8" s="1"/>
  <c r="F24" i="8" s="1"/>
  <c r="F25" i="8" s="1"/>
  <c r="F26" i="8" s="1"/>
  <c r="F27" i="8" s="1"/>
  <c r="F28" i="8" s="1"/>
  <c r="F29" i="8" s="1"/>
  <c r="F30" i="8" s="1"/>
  <c r="F31" i="8" s="1"/>
  <c r="F32" i="8" s="1"/>
  <c r="F33" i="8" s="1"/>
  <c r="F34" i="8" s="1"/>
  <c r="F35" i="8" s="1"/>
  <c r="F36" i="8" s="1"/>
  <c r="F37" i="8" s="1"/>
  <c r="F38" i="8" s="1"/>
  <c r="F39" i="8" s="1"/>
  <c r="E7" i="8"/>
  <c r="E8" i="8" s="1"/>
  <c r="E9" i="8" s="1"/>
  <c r="E10" i="8" s="1"/>
  <c r="E11" i="8" s="1"/>
  <c r="E12" i="8" s="1"/>
  <c r="E13" i="8" s="1"/>
  <c r="E14" i="8" s="1"/>
  <c r="E15" i="8" s="1"/>
  <c r="E16" i="8" s="1"/>
  <c r="E17" i="8" s="1"/>
  <c r="E18" i="8" s="1"/>
  <c r="E19" i="8" s="1"/>
  <c r="E20" i="8" s="1"/>
  <c r="E21" i="8" s="1"/>
  <c r="E22" i="8" s="1"/>
  <c r="E23" i="8" s="1"/>
  <c r="E24" i="8" s="1"/>
  <c r="E25" i="8" s="1"/>
  <c r="E26" i="8" s="1"/>
  <c r="E27" i="8" s="1"/>
  <c r="E28" i="8" s="1"/>
  <c r="E29" i="8" s="1"/>
  <c r="E30" i="8" s="1"/>
  <c r="E31" i="8" s="1"/>
  <c r="E32" i="8" s="1"/>
  <c r="E33" i="8" s="1"/>
  <c r="E34" i="8" s="1"/>
  <c r="E35" i="8" s="1"/>
  <c r="E36" i="8" s="1"/>
  <c r="E37" i="8" s="1"/>
  <c r="E38" i="8" s="1"/>
  <c r="E39" i="8" s="1"/>
  <c r="D7" i="8"/>
  <c r="D8" i="8" s="1"/>
  <c r="D9" i="8" s="1"/>
  <c r="D10" i="8" s="1"/>
  <c r="D11" i="8" s="1"/>
  <c r="D12" i="8" s="1"/>
  <c r="D13" i="8" s="1"/>
  <c r="D14" i="8" s="1"/>
  <c r="D15" i="8" s="1"/>
  <c r="D16" i="8" s="1"/>
  <c r="D17" i="8" s="1"/>
  <c r="D18" i="8" s="1"/>
  <c r="D19" i="8" s="1"/>
  <c r="D20" i="8" s="1"/>
  <c r="D21" i="8" s="1"/>
  <c r="D22" i="8" s="1"/>
  <c r="D23" i="8" s="1"/>
  <c r="D24" i="8" s="1"/>
  <c r="D25" i="8" s="1"/>
  <c r="D26" i="8" s="1"/>
  <c r="D27" i="8" s="1"/>
  <c r="D28" i="8" s="1"/>
  <c r="D29" i="8" s="1"/>
  <c r="D30" i="8" s="1"/>
  <c r="D31" i="8" s="1"/>
  <c r="D32" i="8" s="1"/>
  <c r="D33" i="8" s="1"/>
  <c r="D34" i="8" s="1"/>
  <c r="D35" i="8" s="1"/>
  <c r="D36" i="8" s="1"/>
  <c r="D37" i="8" s="1"/>
  <c r="D38" i="8" s="1"/>
  <c r="D39" i="8" s="1"/>
  <c r="C7" i="8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B7" i="8"/>
  <c r="B8" i="8" s="1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I12" i="6" l="1"/>
  <c r="I13" i="6" s="1"/>
  <c r="B50" i="9"/>
  <c r="D52" i="9" s="1"/>
  <c r="I5" i="6" l="1"/>
  <c r="I14" i="6" s="1"/>
  <c r="C15" i="6" l="1"/>
  <c r="I15" i="6" l="1"/>
  <c r="T2" i="8" l="1"/>
  <c r="H42" i="8" l="1" a="1"/>
  <c r="H42" i="8" s="1"/>
  <c r="G42" i="8" a="1"/>
  <c r="G42" i="8" s="1"/>
  <c r="B42" i="8" a="1"/>
  <c r="B42" i="8" s="1"/>
  <c r="E42" i="8" a="1"/>
  <c r="E42" i="8" s="1"/>
  <c r="C42" i="8" a="1"/>
  <c r="C42" i="8" s="1"/>
  <c r="K42" i="8" a="1"/>
  <c r="K42" i="8" s="1"/>
  <c r="J42" i="8" a="1"/>
  <c r="J42" i="8" s="1"/>
  <c r="O42" i="8" a="1"/>
  <c r="O42" i="8" s="1"/>
  <c r="N42" i="8" a="1"/>
  <c r="N42" i="8" s="1"/>
  <c r="L42" i="8" a="1"/>
  <c r="L42" i="8" s="1"/>
  <c r="I42" i="8" a="1"/>
  <c r="I42" i="8" s="1"/>
  <c r="M42" i="8" a="1"/>
  <c r="M42" i="8" s="1"/>
  <c r="T5" i="8" s="1"/>
  <c r="F42" i="8" a="1"/>
  <c r="F42" i="8" s="1"/>
  <c r="P42" i="8" a="1"/>
  <c r="P42" i="8" s="1"/>
  <c r="D42" i="8" a="1"/>
  <c r="D42" i="8" s="1"/>
  <c r="S2" i="8" l="1"/>
  <c r="S3" i="8" s="1"/>
  <c r="P43" i="8" l="1" a="1"/>
  <c r="P43" i="8" s="1"/>
  <c r="B43" i="8" a="1"/>
  <c r="B43" i="8" s="1"/>
  <c r="F43" i="8" a="1"/>
  <c r="F43" i="8" s="1"/>
  <c r="I43" i="8" a="1"/>
  <c r="I43" i="8" s="1"/>
  <c r="E43" i="8" a="1"/>
  <c r="E43" i="8" s="1"/>
  <c r="M43" i="8" a="1"/>
  <c r="M43" i="8" s="1"/>
  <c r="J43" i="8" a="1"/>
  <c r="J43" i="8" s="1"/>
  <c r="K43" i="8" a="1"/>
  <c r="K43" i="8" s="1"/>
  <c r="D43" i="8" a="1"/>
  <c r="D43" i="8" s="1"/>
  <c r="C43" i="8" a="1"/>
  <c r="C43" i="8" s="1"/>
  <c r="N43" i="8" a="1"/>
  <c r="N43" i="8" s="1"/>
  <c r="H43" i="8" a="1"/>
  <c r="H43" i="8" s="1"/>
  <c r="G43" i="8" a="1"/>
  <c r="G43" i="8" s="1"/>
  <c r="L43" i="8" a="1"/>
  <c r="L43" i="8" s="1"/>
  <c r="O43" i="8" a="1"/>
  <c r="O43" i="8" s="1"/>
  <c r="S5" i="8" l="1"/>
  <c r="D65" i="9" l="1"/>
  <c r="D75" i="9"/>
  <c r="E75" i="9" s="1"/>
  <c r="E89" i="9" s="1"/>
  <c r="E65" i="9"/>
  <c r="C29" i="9" l="1"/>
  <c r="D32" i="9" s="1"/>
  <c r="D41" i="9" s="1"/>
  <c r="C44" i="9"/>
  <c r="D45" i="9" s="1"/>
  <c r="J16" i="6"/>
  <c r="K16" i="6" s="1"/>
  <c r="J17" i="6" s="1"/>
  <c r="K17" i="6" s="1"/>
  <c r="I17" i="6" l="1"/>
  <c r="E46" i="9"/>
  <c r="E54" i="9" s="1"/>
  <c r="E91" i="9"/>
  <c r="D16" i="6"/>
  <c r="E16" i="6" s="1"/>
  <c r="C16" i="6" s="1"/>
  <c r="I16" i="6"/>
  <c r="J18" i="6"/>
  <c r="K18" i="6" s="1"/>
  <c r="C25" i="6" l="1"/>
  <c r="I25" i="6"/>
  <c r="D17" i="6"/>
  <c r="E17" i="6" s="1"/>
  <c r="C17" i="6" s="1"/>
  <c r="J19" i="6"/>
  <c r="K19" i="6" s="1"/>
  <c r="I19" i="6" s="1"/>
  <c r="I18" i="6"/>
  <c r="J20" i="6" l="1"/>
  <c r="K20" i="6" s="1"/>
  <c r="I20" i="6" s="1"/>
  <c r="D18" i="6"/>
  <c r="E18" i="6" s="1"/>
  <c r="C18" i="6" l="1"/>
  <c r="D19" i="6"/>
  <c r="E19" i="6" s="1"/>
  <c r="C19" i="6" s="1"/>
  <c r="J21" i="6"/>
  <c r="K21" i="6" s="1"/>
  <c r="I21" i="6" s="1"/>
  <c r="I24" i="6" s="1"/>
  <c r="I26" i="6" l="1"/>
  <c r="I27" i="6" s="1"/>
  <c r="D20" i="6"/>
  <c r="E20" i="6" s="1"/>
  <c r="C20" i="6" s="1"/>
  <c r="D21" i="6" l="1"/>
  <c r="E21" i="6" s="1"/>
  <c r="C21" i="6" s="1"/>
  <c r="C24" i="6" s="1"/>
  <c r="E92" i="9" l="1"/>
  <c r="C26" i="6" l="1"/>
  <c r="E93" i="9" s="1"/>
  <c r="C27" i="6" l="1"/>
  <c r="E94" i="9" l="1"/>
  <c r="E96" i="9" s="1"/>
</calcChain>
</file>

<file path=xl/sharedStrings.xml><?xml version="1.0" encoding="utf-8"?>
<sst xmlns="http://schemas.openxmlformats.org/spreadsheetml/2006/main" count="283" uniqueCount="209">
  <si>
    <t>HRA</t>
  </si>
  <si>
    <t>GP</t>
  </si>
  <si>
    <t>EP</t>
  </si>
  <si>
    <t>LEVEL</t>
  </si>
  <si>
    <t>PB</t>
  </si>
  <si>
    <t>PB-1</t>
  </si>
  <si>
    <t>PB-2</t>
  </si>
  <si>
    <t>PB-3</t>
  </si>
  <si>
    <t>PB-4</t>
  </si>
  <si>
    <t>PB-4A</t>
  </si>
  <si>
    <t>IoR</t>
  </si>
  <si>
    <t>MATRIX TABLE</t>
  </si>
  <si>
    <t>Period</t>
  </si>
  <si>
    <t>PLI</t>
  </si>
  <si>
    <t>Total</t>
  </si>
  <si>
    <t>TOTAL</t>
  </si>
  <si>
    <t>DEDUCTION (80C)</t>
  </si>
  <si>
    <t>INCOME TAX</t>
  </si>
  <si>
    <t>REBATE U/S 87A</t>
  </si>
  <si>
    <t>SLAB AMT</t>
  </si>
  <si>
    <t>DIFF AMT</t>
  </si>
  <si>
    <t>OLD REGIME</t>
  </si>
  <si>
    <t>NEW REGIME</t>
  </si>
  <si>
    <t>TAX SLAB 1 (0 - 2.5 LAKH)</t>
  </si>
  <si>
    <t>TAX SLAB 7 (ABOVE 15 LAKH)</t>
  </si>
  <si>
    <t>PROFESSION TAX</t>
  </si>
  <si>
    <t>STANDARD DEDUCTION</t>
  </si>
  <si>
    <t>CHAPTER VI (OTHER THAN 80C)</t>
  </si>
  <si>
    <t>Less: HBL INTEREST</t>
  </si>
  <si>
    <t>TAX SLAB 2 (&gt;2.5 - 5 LAKH)</t>
  </si>
  <si>
    <t>TAX SLAB 3 (&gt;5 - 7.5 LAKH)</t>
  </si>
  <si>
    <t>TAX SLAB 4 (&gt;7.5 - 10 LAKH)</t>
  </si>
  <si>
    <t>TAX SLAB 5 (&gt;10 - 12.5 LAKH)</t>
  </si>
  <si>
    <t>TAXSLAB 6 (&gt;12.5 - 15 LAKH)</t>
  </si>
  <si>
    <t>OLD BP</t>
  </si>
  <si>
    <t>NEW BP</t>
  </si>
  <si>
    <t>U</t>
  </si>
  <si>
    <t>18 Y</t>
  </si>
  <si>
    <t>OLD LEV</t>
  </si>
  <si>
    <t>P/18Y</t>
  </si>
  <si>
    <t>INCRE</t>
  </si>
  <si>
    <t>RELIEF U/S 10(13A) [HRA EXEMPTION]</t>
  </si>
  <si>
    <t>GROSS INCOME FROM SALARY</t>
  </si>
  <si>
    <t>Add: INCOME OTHER THAN SALARY</t>
  </si>
  <si>
    <t>Less: RELIEF, IF ANY</t>
  </si>
  <si>
    <t>FORM 16</t>
  </si>
  <si>
    <t>[See rule 31(1)(a)]</t>
  </si>
  <si>
    <t>PART A</t>
  </si>
  <si>
    <t>Certificate under section 203 of the Income-tax Act, 1961 for Tax deducted at source on Salary</t>
  </si>
  <si>
    <t>Name and address of the Employer</t>
  </si>
  <si>
    <t>Name and designation of the Employee</t>
  </si>
  <si>
    <t>PAN of the Deductor</t>
  </si>
  <si>
    <t>TAN of the Deductor</t>
  </si>
  <si>
    <t>PAN of the Employee</t>
  </si>
  <si>
    <t>CIT (TDS)</t>
  </si>
  <si>
    <t>Assessment Year</t>
  </si>
  <si>
    <t>Address:</t>
  </si>
  <si>
    <t>From</t>
  </si>
  <si>
    <t>To</t>
  </si>
  <si>
    <t>City:                                       Pincode:</t>
  </si>
  <si>
    <t>Summary of tax deducted at source</t>
  </si>
  <si>
    <t>Quarter</t>
  </si>
  <si>
    <t>Receipt Numbers of original statements of TDS under sub-section (3) of section 200</t>
  </si>
  <si>
    <t>Amount of tax deducted in respect of the employee</t>
  </si>
  <si>
    <t>Amount of tax deposited/remitted in respect of the employee</t>
  </si>
  <si>
    <t>Quarter 1</t>
  </si>
  <si>
    <t>Quarter 2</t>
  </si>
  <si>
    <t>Quarter 3</t>
  </si>
  <si>
    <t>Quarter 4</t>
  </si>
  <si>
    <t>PART B (Refer Note 1)</t>
  </si>
  <si>
    <t>Details of Salary Paid and any other income and tax deducted</t>
  </si>
  <si>
    <t>Rs.</t>
  </si>
  <si>
    <t>1.  Gross Salary</t>
  </si>
  <si>
    <t>(a) Salary as per provisions contained in sec. 17(1)</t>
  </si>
  <si>
    <t>(b) Value of perquisites u/s 17(2) (as per Form No. 12BB, wherever applicable)</t>
  </si>
  <si>
    <t>(c) Profits in lieu of salary under section 17(3)(as per      Form No. 12BB, wherever applicable</t>
  </si>
  <si>
    <t>(d) Total</t>
  </si>
  <si>
    <t>2. Less: Allowance to the extent exempt U/s 10</t>
  </si>
  <si>
    <t>Allowance</t>
  </si>
  <si>
    <t xml:space="preserve"> </t>
  </si>
  <si>
    <t>3. Balance (1-2)</t>
  </si>
  <si>
    <t>4. Deductions :</t>
  </si>
  <si>
    <t xml:space="preserve">     (a) Entertainment allowance</t>
  </si>
  <si>
    <t xml:space="preserve">     (b) Tax on employment</t>
  </si>
  <si>
    <t>5. Aggregate of 4(a) and (b)</t>
  </si>
  <si>
    <t>6. Income chargebale under the head 'Salaries' (3-5)</t>
  </si>
  <si>
    <t>7. Add: Any other income reported by the employee</t>
  </si>
  <si>
    <t>Income</t>
  </si>
  <si>
    <t>8. Gross Total income (6+7)</t>
  </si>
  <si>
    <t>………..2</t>
  </si>
  <si>
    <t>:: 2 ::</t>
  </si>
  <si>
    <t xml:space="preserve">9. Deductions under Chapter VI A </t>
  </si>
  <si>
    <t xml:space="preserve">     (A) sections 80C, 80CCC and 80CCD</t>
  </si>
  <si>
    <t xml:space="preserve">           (a) Section 80 C</t>
  </si>
  <si>
    <t>Gross Amount</t>
  </si>
  <si>
    <t>Deductible Amount</t>
  </si>
  <si>
    <t xml:space="preserve">                   (i)</t>
  </si>
  <si>
    <t>Provident Fund</t>
  </si>
  <si>
    <t xml:space="preserve">                   (ii)</t>
  </si>
  <si>
    <t>Life Insurance (P)</t>
  </si>
  <si>
    <t xml:space="preserve">                   (iii)</t>
  </si>
  <si>
    <t xml:space="preserve">                   (iv)</t>
  </si>
  <si>
    <t>Public Provident Fund</t>
  </si>
  <si>
    <t xml:space="preserve">                   (v)</t>
  </si>
  <si>
    <t xml:space="preserve">                   (vi)</t>
  </si>
  <si>
    <t xml:space="preserve">                   (vii)</t>
  </si>
  <si>
    <t xml:space="preserve">                   (viii)</t>
  </si>
  <si>
    <t xml:space="preserve">            (b) section 80 CCC</t>
  </si>
  <si>
    <t xml:space="preserve">            (c) section 80 CCD</t>
  </si>
  <si>
    <t xml:space="preserve">    Note: 1. Aggregate amount deductible under section 80 C shall not exceed 1.5 lakh rupees.</t>
  </si>
  <si>
    <t xml:space="preserve">  2. Aggregate amount deductible under the three sections, i.e. 80C,80CCC,80CCD shall not exceed 1.5 lakh rupees.</t>
  </si>
  <si>
    <t>(B) other sections (e.g. 80E,80G etc.) under Chapter VI-A</t>
  </si>
  <si>
    <t>Qualifying Amount</t>
  </si>
  <si>
    <t xml:space="preserve">         (i) section</t>
  </si>
  <si>
    <t xml:space="preserve">         (ii) section</t>
  </si>
  <si>
    <t xml:space="preserve">         (iii) section</t>
  </si>
  <si>
    <t xml:space="preserve">         (iv) section</t>
  </si>
  <si>
    <t xml:space="preserve">         (v) section</t>
  </si>
  <si>
    <t>10. Aggregate of deductible amount under Chapter VI A</t>
  </si>
  <si>
    <t>11. Total Income (8-10)</t>
  </si>
  <si>
    <t>12. Tax on total income</t>
  </si>
  <si>
    <t>13. Education cess @ 3% (on tax computed at S.No. 12)</t>
  </si>
  <si>
    <t>14. Tax Payable (12+13)</t>
  </si>
  <si>
    <t>15. Less: Relief under section 89 (attach details)</t>
  </si>
  <si>
    <t>16. Tax Payable (14-15)</t>
  </si>
  <si>
    <t>Verification</t>
  </si>
  <si>
    <t>I, ................................................................., son / daughter of ......................... working in the capacity of ........................................... (designation) do hereby certify that a sum of Rs. ..................... [Rs. .........................................................] has been deducted and deposited to the credit of the Central Government. I further certify that the information given above is true, complete and correct and is based on the books of account, documents, TDS statements, TDS deposited and other available records.</t>
  </si>
  <si>
    <t>Place</t>
  </si>
  <si>
    <t>BIRBHUM</t>
  </si>
  <si>
    <t>Date</t>
  </si>
  <si>
    <t>Signature of person responsible for deduction of tax</t>
  </si>
  <si>
    <t xml:space="preserve">Designation: </t>
  </si>
  <si>
    <t xml:space="preserve">Full Name: </t>
  </si>
  <si>
    <t>DETAILS OF TAX DEDUCTED AND DEPOSITED IN CENTRAL GOVT. ACCOUNT THROUGH CHALLAN</t>
  </si>
  <si>
    <t>(The Employer to provide payment wise details of tax deducted and deposited with respect to the employee)</t>
  </si>
  <si>
    <t>Sl. No.</t>
  </si>
  <si>
    <t>Tax Deposited in respect of the employee (Rs.)</t>
  </si>
  <si>
    <t>Challan Identification Number (CIN)</t>
  </si>
  <si>
    <t>BSR Code of the Bank Branch</t>
  </si>
  <si>
    <t>Date on which tax deposited</t>
  </si>
  <si>
    <t>Challan Serial Number</t>
  </si>
  <si>
    <t>2021-2022</t>
  </si>
  <si>
    <t>SSA</t>
  </si>
  <si>
    <t>Tuition fees</t>
  </si>
  <si>
    <t>HBL Principal</t>
  </si>
  <si>
    <t>others</t>
  </si>
  <si>
    <t>80D - MEDICLAIM</t>
  </si>
  <si>
    <t>TOTAL TAX PAYABLE</t>
  </si>
  <si>
    <t>ALL TOTAL DEDUCTION/EXEMPTION</t>
  </si>
  <si>
    <t>HEALTH &amp; EDUCATIONAL CESS @4%</t>
  </si>
  <si>
    <t>CALCULATION OF INCOME TAX FOR THE F.Y. 2021-22</t>
  </si>
  <si>
    <t>SHORT TERM CAPITAL GAIN TAX</t>
  </si>
  <si>
    <t>TAXABLE INCOME (EXCL CAP. GAIN)</t>
  </si>
  <si>
    <t>LTCG (ABOVE RS 1 LAKH) TAX</t>
  </si>
  <si>
    <t>VERSION = 2.0</t>
  </si>
  <si>
    <t>EXCEL TOOL BY, WETHETEACHERS.IN</t>
  </si>
  <si>
    <t>ANNUAL BASIC PAY</t>
  </si>
  <si>
    <t>ANNUAL HRA</t>
  </si>
  <si>
    <t>ANNUAL PAY (BP+DA)</t>
  </si>
  <si>
    <t>ANNUAL DA</t>
  </si>
  <si>
    <t>10% OF ANNUAL PAY</t>
  </si>
  <si>
    <t>(I)</t>
  </si>
  <si>
    <t>(II)</t>
  </si>
  <si>
    <t>(III)</t>
  </si>
  <si>
    <t>(IV)</t>
  </si>
  <si>
    <t>(VI)</t>
  </si>
  <si>
    <t>(VII)</t>
  </si>
  <si>
    <t>(VIII)</t>
  </si>
  <si>
    <t>(II) + (III)</t>
  </si>
  <si>
    <t>EXEMPTED HRA (MINIMUM)</t>
  </si>
  <si>
    <t>EXEMPTED HRA (MAXIMUM)</t>
  </si>
  <si>
    <t>(IX)</t>
  </si>
  <si>
    <t>EXEMPTED HRA (ELIGIBLE)</t>
  </si>
  <si>
    <t>LOWEST</t>
  </si>
  <si>
    <t>ANNUAL HOUSE RENT PAID</t>
  </si>
  <si>
    <t>INPUT</t>
  </si>
  <si>
    <t>CALCULATION</t>
  </si>
  <si>
    <t>(V)</t>
  </si>
  <si>
    <t>HRA EXEMPTION CALCULATOR</t>
  </si>
  <si>
    <t>wetheteachers.in</t>
  </si>
  <si>
    <t>(V) X 10%</t>
  </si>
  <si>
    <t>(I) - (VI)</t>
  </si>
  <si>
    <t>CALCULATION OF INCOME TAX FOR THE F.Y. 2023-24</t>
  </si>
  <si>
    <t>NEW REGIME [115BAC(1A)]</t>
  </si>
  <si>
    <t>FOR INFORMATION</t>
  </si>
  <si>
    <t>Nature</t>
  </si>
  <si>
    <t>Income Amt</t>
  </si>
  <si>
    <t>Tax</t>
  </si>
  <si>
    <t>Salary (excl CG)</t>
  </si>
  <si>
    <t>TAXABLE INCOME</t>
  </si>
  <si>
    <t>STCG</t>
  </si>
  <si>
    <t>TAX SLAB 1 (0 - 3 LAKH)</t>
  </si>
  <si>
    <t>87A</t>
  </si>
  <si>
    <t>LTCG</t>
  </si>
  <si>
    <t>TAX SLAB 2 (&gt;3 - 6 LAKH)</t>
  </si>
  <si>
    <t>TAX SLAB 3 (&gt;5 - 10 LAKH)</t>
  </si>
  <si>
    <t>TAX SLAB 3 (&gt;6 - 9 LAKH)</t>
  </si>
  <si>
    <t>TAX SLAB 4 (ABOVE 10 LAKH)</t>
  </si>
  <si>
    <t>TAX SLAB 4 (&gt;9 - 12 LAKH)</t>
  </si>
  <si>
    <t>TAX SLAB 5 (&gt;12 - 15 LAKH)</t>
  </si>
  <si>
    <t>TAX SLAB 6 (ABOVE 15 LAKH)</t>
  </si>
  <si>
    <t>BEST</t>
  </si>
  <si>
    <t>REBATE U/S 87A (Nil on LTCG Tax)</t>
  </si>
  <si>
    <r>
      <t>REBATE U/S 87A (Nil on LTCG Tax)</t>
    </r>
    <r>
      <rPr>
        <sz val="11"/>
        <color rgb="FFFF0000"/>
        <rFont val="Calibri"/>
        <family val="2"/>
        <scheme val="minor"/>
      </rPr>
      <t>*</t>
    </r>
  </si>
  <si>
    <t>*Marginal relief included</t>
  </si>
  <si>
    <t>TDS PAID UPTO JANUARY</t>
  </si>
  <si>
    <t>TDS TO PAYABLE IN FEBRUARY</t>
  </si>
  <si>
    <t>SOFTWARE BY, WETHETEACHERS.IN</t>
  </si>
  <si>
    <t>VERSION = 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</si>
</sst>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;;;"/>
  </numFmts>
  <fonts count="1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70C0"/>
      <name val="Calibri"/>
      <family val="2"/>
    </font>
    <font>
      <sz val="11"/>
      <color rgb="FF00B05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9"/>
      <color theme="9" tint="-0.249977111117893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AF42C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41">
    <xf numFmtId="0" fontId="0" fillId="0" borderId="0" xfId="0"/>
    <xf numFmtId="0" fontId="0" fillId="0" borderId="1" xfId="0" applyBorder="1" applyAlignment="1" applyProtection="1">
      <alignment horizontal="center" wrapText="1"/>
      <protection hidden="1"/>
    </xf>
    <xf numFmtId="0" fontId="0" fillId="3" borderId="1" xfId="0" applyFill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0" fontId="0" fillId="6" borderId="1" xfId="0" applyFill="1" applyBorder="1" applyAlignment="1" applyProtection="1">
      <alignment horizontal="center"/>
      <protection hidden="1"/>
    </xf>
    <xf numFmtId="0" fontId="0" fillId="7" borderId="1" xfId="0" applyFill="1" applyBorder="1" applyAlignment="1" applyProtection="1">
      <alignment horizontal="center"/>
      <protection hidden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3" borderId="5" xfId="0" applyFill="1" applyBorder="1" applyAlignment="1" applyProtection="1">
      <alignment horizontal="center"/>
      <protection hidden="1"/>
    </xf>
    <xf numFmtId="3" fontId="0" fillId="0" borderId="0" xfId="0" applyNumberFormat="1"/>
    <xf numFmtId="3" fontId="0" fillId="0" borderId="0" xfId="0" applyNumberFormat="1" applyAlignment="1">
      <alignment vertical="center"/>
    </xf>
    <xf numFmtId="165" fontId="0" fillId="0" borderId="0" xfId="1" applyNumberFormat="1" applyFont="1" applyAlignment="1">
      <alignment vertical="center"/>
    </xf>
    <xf numFmtId="165" fontId="0" fillId="0" borderId="0" xfId="0" applyNumberFormat="1" applyAlignment="1">
      <alignment vertical="center"/>
    </xf>
    <xf numFmtId="0" fontId="4" fillId="0" borderId="0" xfId="0" applyFont="1"/>
    <xf numFmtId="165" fontId="0" fillId="0" borderId="0" xfId="0" applyNumberFormat="1"/>
    <xf numFmtId="165" fontId="0" fillId="0" borderId="0" xfId="1" applyNumberFormat="1" applyFont="1" applyBorder="1" applyAlignment="1">
      <alignment vertical="center"/>
    </xf>
    <xf numFmtId="0" fontId="4" fillId="0" borderId="0" xfId="0" applyFont="1" applyAlignment="1">
      <alignment horizontal="center"/>
    </xf>
    <xf numFmtId="3" fontId="1" fillId="0" borderId="0" xfId="0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65" fontId="0" fillId="0" borderId="1" xfId="1" applyNumberFormat="1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0" xfId="0" applyFont="1"/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7" fillId="0" borderId="5" xfId="0" applyFont="1" applyBorder="1"/>
    <xf numFmtId="0" fontId="7" fillId="0" borderId="0" xfId="0" applyFont="1"/>
    <xf numFmtId="0" fontId="7" fillId="0" borderId="8" xfId="0" applyFont="1" applyBorder="1"/>
    <xf numFmtId="0" fontId="7" fillId="0" borderId="4" xfId="0" applyFont="1" applyBorder="1"/>
    <xf numFmtId="0" fontId="7" fillId="0" borderId="14" xfId="0" applyFont="1" applyBorder="1"/>
    <xf numFmtId="0" fontId="7" fillId="0" borderId="9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14" fontId="9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7" fillId="10" borderId="1" xfId="0" applyFont="1" applyFill="1" applyBorder="1"/>
    <xf numFmtId="3" fontId="7" fillId="0" borderId="1" xfId="0" applyNumberFormat="1" applyFont="1" applyBorder="1" applyAlignment="1">
      <alignment vertical="center"/>
    </xf>
    <xf numFmtId="0" fontId="7" fillId="10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3" fontId="7" fillId="0" borderId="1" xfId="0" applyNumberFormat="1" applyFont="1" applyBorder="1"/>
    <xf numFmtId="0" fontId="7" fillId="0" borderId="0" xfId="0" applyFont="1" applyAlignment="1">
      <alignment horizontal="right"/>
    </xf>
    <xf numFmtId="1" fontId="7" fillId="0" borderId="1" xfId="0" applyNumberFormat="1" applyFont="1" applyBorder="1"/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0" xfId="0" applyFont="1"/>
    <xf numFmtId="165" fontId="10" fillId="0" borderId="1" xfId="1" applyNumberFormat="1" applyFont="1" applyBorder="1" applyAlignment="1" applyProtection="1">
      <alignment vertical="center"/>
      <protection hidden="1"/>
    </xf>
    <xf numFmtId="165" fontId="0" fillId="0" borderId="1" xfId="0" applyNumberFormat="1" applyBorder="1" applyAlignment="1" applyProtection="1">
      <alignment vertical="center"/>
      <protection hidden="1"/>
    </xf>
    <xf numFmtId="165" fontId="2" fillId="9" borderId="1" xfId="0" applyNumberFormat="1" applyFont="1" applyFill="1" applyBorder="1" applyAlignment="1" applyProtection="1">
      <alignment vertical="center"/>
      <protection hidden="1"/>
    </xf>
    <xf numFmtId="0" fontId="0" fillId="0" borderId="12" xfId="0" applyBorder="1" applyAlignment="1">
      <alignment vertical="center"/>
    </xf>
    <xf numFmtId="165" fontId="0" fillId="2" borderId="1" xfId="1" applyNumberFormat="1" applyFont="1" applyFill="1" applyBorder="1" applyAlignment="1" applyProtection="1">
      <alignment vertical="center"/>
      <protection hidden="1"/>
    </xf>
    <xf numFmtId="165" fontId="0" fillId="2" borderId="1" xfId="1" applyNumberFormat="1" applyFont="1" applyFill="1" applyBorder="1" applyAlignment="1" applyProtection="1">
      <alignment vertical="center"/>
      <protection locked="0"/>
    </xf>
    <xf numFmtId="0" fontId="0" fillId="0" borderId="1" xfId="0" applyBorder="1"/>
    <xf numFmtId="16" fontId="0" fillId="0" borderId="1" xfId="0" applyNumberFormat="1" applyBorder="1"/>
    <xf numFmtId="0" fontId="0" fillId="14" borderId="1" xfId="0" applyFill="1" applyBorder="1"/>
    <xf numFmtId="0" fontId="12" fillId="14" borderId="1" xfId="0" applyFont="1" applyFill="1" applyBorder="1"/>
    <xf numFmtId="0" fontId="0" fillId="0" borderId="1" xfId="0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0" borderId="0" xfId="0" applyAlignment="1">
      <alignment horizontal="center"/>
    </xf>
    <xf numFmtId="0" fontId="13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0" xfId="0" applyNumberFormat="1" applyAlignment="1">
      <alignment horizontal="left" vertical="center"/>
    </xf>
    <xf numFmtId="165" fontId="0" fillId="0" borderId="1" xfId="0" applyNumberFormat="1" applyBorder="1" applyAlignment="1">
      <alignment vertic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applyNumberFormat="1"/>
    <xf numFmtId="0" fontId="1" fillId="0" borderId="0" xfId="0" applyFont="1" applyAlignment="1">
      <alignment horizontal="left" vertical="center"/>
    </xf>
    <xf numFmtId="165" fontId="2" fillId="0" borderId="0" xfId="0" applyNumberFormat="1" applyFont="1" applyAlignment="1" applyProtection="1">
      <alignment vertical="center"/>
      <protection hidden="1"/>
    </xf>
    <xf numFmtId="165" fontId="15" fillId="0" borderId="1" xfId="0" applyNumberFormat="1" applyFont="1" applyBorder="1" applyAlignment="1" applyProtection="1">
      <alignment vertical="center"/>
      <protection hidden="1"/>
    </xf>
    <xf numFmtId="0" fontId="0" fillId="0" borderId="10" xfId="0" applyBorder="1" applyAlignment="1">
      <alignment vertical="center"/>
    </xf>
    <xf numFmtId="166" fontId="13" fillId="0" borderId="7" xfId="0" applyNumberFormat="1" applyFont="1" applyBorder="1" applyAlignment="1">
      <alignment horizontal="left" vertical="center"/>
    </xf>
    <xf numFmtId="165" fontId="16" fillId="0" borderId="1" xfId="0" applyNumberFormat="1" applyFont="1" applyBorder="1" applyAlignment="1" applyProtection="1">
      <alignment vertical="center"/>
      <protection hidden="1"/>
    </xf>
    <xf numFmtId="0" fontId="0" fillId="0" borderId="10" xfId="0" applyBorder="1"/>
    <xf numFmtId="0" fontId="13" fillId="0" borderId="0" xfId="0" applyFont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1" fillId="9" borderId="12" xfId="0" applyFont="1" applyFill="1" applyBorder="1" applyAlignment="1">
      <alignment horizontal="left" vertical="center"/>
    </xf>
    <xf numFmtId="0" fontId="1" fillId="9" borderId="13" xfId="0" applyFont="1" applyFill="1" applyBorder="1" applyAlignment="1">
      <alignment horizontal="left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11" borderId="1" xfId="0" applyFont="1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8" borderId="12" xfId="0" applyFill="1" applyBorder="1" applyAlignment="1" applyProtection="1">
      <alignment horizontal="center"/>
      <protection hidden="1"/>
    </xf>
    <xf numFmtId="0" fontId="0" fillId="8" borderId="10" xfId="0" applyFill="1" applyBorder="1" applyAlignment="1" applyProtection="1">
      <alignment horizontal="center"/>
      <protection hidden="1"/>
    </xf>
    <xf numFmtId="0" fontId="0" fillId="8" borderId="13" xfId="0" applyFill="1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6" fillId="0" borderId="14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7" fillId="0" borderId="6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6" fillId="0" borderId="11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7" fillId="0" borderId="0" xfId="0" applyFont="1"/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mruColors>
      <color rgb="FF9AF42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568EE-0952-4F05-9C10-153C4ADAB742}">
  <dimension ref="A1:S41"/>
  <sheetViews>
    <sheetView showGridLines="0" tabSelected="1" topLeftCell="A11" zoomScale="80" zoomScaleNormal="80" workbookViewId="0">
      <selection activeCell="A28" sqref="A28:I28"/>
    </sheetView>
  </sheetViews>
  <sheetFormatPr defaultColWidth="0" defaultRowHeight="14.4" zeroHeight="1" x14ac:dyDescent="0.3"/>
  <cols>
    <col min="1" max="1" width="28.5546875" customWidth="1"/>
    <col min="2" max="2" width="5" customWidth="1"/>
    <col min="3" max="3" width="11.5546875" customWidth="1"/>
    <col min="4" max="4" width="9.6640625" hidden="1" customWidth="1"/>
    <col min="5" max="5" width="10.33203125" hidden="1" customWidth="1"/>
    <col min="6" max="6" width="4" customWidth="1"/>
    <col min="7" max="7" width="29" customWidth="1"/>
    <col min="8" max="8" width="4.6640625" customWidth="1"/>
    <col min="9" max="9" width="11.6640625" customWidth="1"/>
    <col min="10" max="11" width="10" hidden="1" customWidth="1"/>
    <col min="12" max="12" width="7.77734375" hidden="1" customWidth="1"/>
    <col min="13" max="13" width="8.88671875" hidden="1" customWidth="1"/>
    <col min="14" max="14" width="14.33203125" hidden="1" customWidth="1"/>
    <col min="15" max="15" width="11.33203125" hidden="1" customWidth="1"/>
    <col min="16" max="16" width="8.88671875" hidden="1" customWidth="1"/>
    <col min="17" max="17" width="8.88671875" customWidth="1"/>
    <col min="18" max="16384" width="8.88671875" hidden="1"/>
  </cols>
  <sheetData>
    <row r="1" spans="1:19" ht="23.4" x14ac:dyDescent="0.45">
      <c r="A1" s="90" t="s">
        <v>182</v>
      </c>
      <c r="B1" s="90"/>
      <c r="C1" s="90"/>
      <c r="D1" s="90"/>
      <c r="E1" s="90"/>
      <c r="F1" s="90"/>
      <c r="G1" s="90"/>
      <c r="H1" s="90"/>
      <c r="I1" s="90"/>
    </row>
    <row r="2" spans="1:19" x14ac:dyDescent="0.3"/>
    <row r="3" spans="1:19" ht="23.25" customHeight="1" x14ac:dyDescent="0.4">
      <c r="A3" s="91" t="s">
        <v>21</v>
      </c>
      <c r="B3" s="91"/>
      <c r="C3" s="91"/>
      <c r="D3" s="17"/>
      <c r="E3" s="17"/>
      <c r="F3" s="14"/>
      <c r="G3" s="92" t="s">
        <v>183</v>
      </c>
      <c r="H3" s="92"/>
      <c r="I3" s="92"/>
    </row>
    <row r="4" spans="1:19" ht="21.9" customHeight="1" x14ac:dyDescent="0.3">
      <c r="A4" s="87" t="s">
        <v>42</v>
      </c>
      <c r="B4" s="88"/>
      <c r="C4" s="51">
        <v>707000</v>
      </c>
      <c r="D4" s="12"/>
      <c r="E4" s="12"/>
      <c r="F4" s="8"/>
      <c r="G4" s="87" t="s">
        <v>42</v>
      </c>
      <c r="H4" s="88"/>
      <c r="I4" s="21">
        <f>C4</f>
        <v>707000</v>
      </c>
    </row>
    <row r="5" spans="1:19" ht="21.9" customHeight="1" x14ac:dyDescent="0.3">
      <c r="A5" s="87" t="s">
        <v>43</v>
      </c>
      <c r="B5" s="88"/>
      <c r="C5" s="51">
        <v>0</v>
      </c>
      <c r="D5" s="12"/>
      <c r="E5" s="12"/>
      <c r="F5" s="8"/>
      <c r="G5" s="87" t="s">
        <v>43</v>
      </c>
      <c r="H5" s="88"/>
      <c r="I5" s="21">
        <f>C5</f>
        <v>0</v>
      </c>
    </row>
    <row r="6" spans="1:19" ht="21.9" customHeight="1" x14ac:dyDescent="0.3">
      <c r="A6" s="87" t="s">
        <v>41</v>
      </c>
      <c r="B6" s="88"/>
      <c r="C6" s="51">
        <v>0</v>
      </c>
      <c r="D6" s="12"/>
      <c r="E6" s="12"/>
      <c r="F6" s="8"/>
      <c r="G6" s="87" t="s">
        <v>41</v>
      </c>
      <c r="H6" s="88"/>
      <c r="I6" s="21">
        <v>0</v>
      </c>
    </row>
    <row r="7" spans="1:19" ht="21.9" customHeight="1" x14ac:dyDescent="0.3">
      <c r="A7" s="87" t="s">
        <v>25</v>
      </c>
      <c r="B7" s="88"/>
      <c r="C7" s="51">
        <v>2400</v>
      </c>
      <c r="D7" s="12"/>
      <c r="E7" s="12"/>
      <c r="F7" s="8"/>
      <c r="G7" s="87" t="s">
        <v>25</v>
      </c>
      <c r="H7" s="88"/>
      <c r="I7" s="21">
        <v>0</v>
      </c>
    </row>
    <row r="8" spans="1:19" ht="21.9" customHeight="1" x14ac:dyDescent="0.3">
      <c r="A8" s="87" t="s">
        <v>26</v>
      </c>
      <c r="B8" s="88"/>
      <c r="C8" s="21">
        <v>50000</v>
      </c>
      <c r="D8" s="12"/>
      <c r="E8" s="12"/>
      <c r="F8" s="8"/>
      <c r="G8" s="87" t="s">
        <v>26</v>
      </c>
      <c r="H8" s="88"/>
      <c r="I8" s="21">
        <v>50000</v>
      </c>
    </row>
    <row r="9" spans="1:19" ht="21.9" customHeight="1" x14ac:dyDescent="0.3">
      <c r="A9" s="87" t="s">
        <v>16</v>
      </c>
      <c r="B9" s="88"/>
      <c r="C9" s="51">
        <v>150000</v>
      </c>
      <c r="D9" s="12"/>
      <c r="E9" s="12"/>
      <c r="F9" s="8"/>
      <c r="G9" s="87" t="s">
        <v>16</v>
      </c>
      <c r="H9" s="88"/>
      <c r="I9" s="21">
        <v>0</v>
      </c>
    </row>
    <row r="10" spans="1:19" ht="21.9" customHeight="1" x14ac:dyDescent="0.3">
      <c r="A10" s="87" t="s">
        <v>27</v>
      </c>
      <c r="B10" s="88"/>
      <c r="C10" s="51">
        <v>50000</v>
      </c>
      <c r="D10" s="12"/>
      <c r="E10" s="12"/>
      <c r="F10" s="8"/>
      <c r="G10" s="87" t="s">
        <v>27</v>
      </c>
      <c r="H10" s="88"/>
      <c r="I10" s="21">
        <v>0</v>
      </c>
    </row>
    <row r="11" spans="1:19" ht="21.9" customHeight="1" x14ac:dyDescent="0.3">
      <c r="A11" s="87" t="s">
        <v>28</v>
      </c>
      <c r="B11" s="88"/>
      <c r="C11" s="51">
        <v>28086</v>
      </c>
      <c r="D11" s="12"/>
      <c r="E11" s="12"/>
      <c r="F11" s="8"/>
      <c r="G11" s="87" t="s">
        <v>28</v>
      </c>
      <c r="H11" s="88"/>
      <c r="I11" s="21">
        <v>0</v>
      </c>
      <c r="N11" s="89" t="s">
        <v>184</v>
      </c>
      <c r="O11" s="89"/>
      <c r="P11" s="89"/>
    </row>
    <row r="12" spans="1:19" ht="21.9" customHeight="1" x14ac:dyDescent="0.3">
      <c r="A12" s="87" t="s">
        <v>44</v>
      </c>
      <c r="B12" s="88"/>
      <c r="C12" s="51">
        <v>0</v>
      </c>
      <c r="D12" s="12"/>
      <c r="E12" s="12"/>
      <c r="F12" s="8"/>
      <c r="G12" s="87" t="s">
        <v>44</v>
      </c>
      <c r="H12" s="88"/>
      <c r="I12" s="21">
        <f>C12</f>
        <v>0</v>
      </c>
      <c r="N12" s="60" t="s">
        <v>185</v>
      </c>
      <c r="O12" s="61" t="s">
        <v>186</v>
      </c>
      <c r="P12" s="61" t="s">
        <v>187</v>
      </c>
    </row>
    <row r="13" spans="1:19" ht="21.9" customHeight="1" x14ac:dyDescent="0.3">
      <c r="A13" s="87" t="s">
        <v>148</v>
      </c>
      <c r="B13" s="88"/>
      <c r="C13" s="46">
        <f>SUM(C6:C12)</f>
        <v>280486</v>
      </c>
      <c r="D13" s="12"/>
      <c r="E13" s="12"/>
      <c r="F13" s="8"/>
      <c r="G13" s="87" t="s">
        <v>148</v>
      </c>
      <c r="H13" s="88"/>
      <c r="I13" s="46">
        <f>SUM(I6:I12)</f>
        <v>50000</v>
      </c>
      <c r="N13" s="7" t="s">
        <v>188</v>
      </c>
      <c r="O13" s="62">
        <f>C14-O14-O15</f>
        <v>426514</v>
      </c>
      <c r="P13" s="62">
        <f>SUM(C15:C20)</f>
        <v>8825.7000000000007</v>
      </c>
      <c r="Q13" s="59"/>
      <c r="R13" s="59"/>
      <c r="S13" s="59"/>
    </row>
    <row r="14" spans="1:19" ht="21.9" customHeight="1" x14ac:dyDescent="0.3">
      <c r="A14" s="87" t="s">
        <v>189</v>
      </c>
      <c r="B14" s="88"/>
      <c r="C14" s="47">
        <f>C4+C5-C6-C7-C8-C9-C10-C11-C12</f>
        <v>426514</v>
      </c>
      <c r="D14" s="13" t="s">
        <v>20</v>
      </c>
      <c r="E14" s="13" t="s">
        <v>19</v>
      </c>
      <c r="F14" s="8"/>
      <c r="G14" s="87" t="s">
        <v>189</v>
      </c>
      <c r="H14" s="88"/>
      <c r="I14" s="47">
        <f>I4+I5-I6-I7-I8-I9-I10-I11-I12</f>
        <v>657000</v>
      </c>
      <c r="J14" s="13" t="s">
        <v>20</v>
      </c>
      <c r="K14" s="13" t="s">
        <v>19</v>
      </c>
      <c r="L14" s="19"/>
      <c r="N14" s="7" t="s">
        <v>190</v>
      </c>
      <c r="O14" s="62">
        <f>E21</f>
        <v>0</v>
      </c>
      <c r="P14" s="62">
        <f>O14*15%</f>
        <v>0</v>
      </c>
      <c r="Q14" s="59"/>
      <c r="R14" s="59"/>
      <c r="S14" s="59"/>
    </row>
    <row r="15" spans="1:19" ht="21.9" customHeight="1" x14ac:dyDescent="0.3">
      <c r="A15" s="7" t="s">
        <v>23</v>
      </c>
      <c r="B15" s="20">
        <v>0</v>
      </c>
      <c r="C15" s="21">
        <f t="shared" ref="C15:C21" si="0">E15*B15</f>
        <v>0</v>
      </c>
      <c r="D15" s="13">
        <v>0</v>
      </c>
      <c r="E15" s="13">
        <v>250000</v>
      </c>
      <c r="F15" s="8"/>
      <c r="G15" s="7" t="s">
        <v>191</v>
      </c>
      <c r="H15" s="20">
        <v>0</v>
      </c>
      <c r="I15" s="21">
        <f t="shared" ref="I15:I20" si="1">K15*H15</f>
        <v>0</v>
      </c>
      <c r="J15">
        <v>0</v>
      </c>
      <c r="K15" s="16">
        <v>300000</v>
      </c>
      <c r="L15" s="59" t="s">
        <v>192</v>
      </c>
      <c r="N15" s="7" t="s">
        <v>193</v>
      </c>
      <c r="O15" s="62">
        <f>E22</f>
        <v>0</v>
      </c>
      <c r="P15" s="62">
        <f>IF((O15-100000)&lt;=0,0,(O15-100000))*10%</f>
        <v>0</v>
      </c>
      <c r="Q15" s="59"/>
      <c r="R15" s="59"/>
      <c r="S15" s="59"/>
    </row>
    <row r="16" spans="1:19" ht="21.9" customHeight="1" x14ac:dyDescent="0.3">
      <c r="A16" s="7" t="s">
        <v>29</v>
      </c>
      <c r="B16" s="20">
        <v>0.05</v>
      </c>
      <c r="C16" s="21">
        <f t="shared" si="0"/>
        <v>8825.7000000000007</v>
      </c>
      <c r="D16" s="13">
        <f>IF((C14-D15-E15)&lt;=0,0,C14-D15-E15)</f>
        <v>176514</v>
      </c>
      <c r="E16" s="16">
        <f t="shared" ref="E16" si="2">IF(D16&gt;=250000,250000,D16)</f>
        <v>176514</v>
      </c>
      <c r="F16" s="8"/>
      <c r="G16" s="7" t="s">
        <v>194</v>
      </c>
      <c r="H16" s="20">
        <v>0.05</v>
      </c>
      <c r="I16" s="21">
        <f t="shared" si="1"/>
        <v>15000</v>
      </c>
      <c r="J16" s="63">
        <f>IF((I14-J15-K15)&lt;=0,0,I14-J15-K15)</f>
        <v>357000</v>
      </c>
      <c r="K16" s="16">
        <f>IF(J16&gt;=300000,300000,J16)</f>
        <v>300000</v>
      </c>
      <c r="L16" s="59">
        <v>25000</v>
      </c>
      <c r="P16" s="64">
        <f>SUM(P13:P15)</f>
        <v>8825.7000000000007</v>
      </c>
      <c r="Q16" s="59"/>
      <c r="R16" s="59"/>
      <c r="S16" s="59"/>
    </row>
    <row r="17" spans="1:16" ht="21.9" customHeight="1" x14ac:dyDescent="0.3">
      <c r="A17" s="7" t="s">
        <v>195</v>
      </c>
      <c r="B17" s="20">
        <v>0.2</v>
      </c>
      <c r="C17" s="21">
        <f t="shared" si="0"/>
        <v>0</v>
      </c>
      <c r="D17" s="11">
        <f>IF((C14-D15-E15-E16)&lt;=0,0,C14-D15-E15-E16)</f>
        <v>0</v>
      </c>
      <c r="E17" s="16">
        <f>IF(D17&gt;=500000,500000,D17)</f>
        <v>0</v>
      </c>
      <c r="F17" s="8"/>
      <c r="G17" s="7" t="s">
        <v>196</v>
      </c>
      <c r="H17" s="20">
        <v>0.1</v>
      </c>
      <c r="I17" s="21">
        <f t="shared" si="1"/>
        <v>5700</v>
      </c>
      <c r="J17" s="11">
        <f>ROUNDDOWN(IF((I14-J15-K15-K16)&lt;=0,0,I14-J15-K15-K16),2)</f>
        <v>57000</v>
      </c>
      <c r="K17" s="16">
        <f>IF(J17&gt;=300000,300000,J17)</f>
        <v>57000</v>
      </c>
      <c r="L17" s="65">
        <f>I23</f>
        <v>20700</v>
      </c>
    </row>
    <row r="18" spans="1:16" ht="21.9" customHeight="1" x14ac:dyDescent="0.3">
      <c r="A18" s="7" t="s">
        <v>197</v>
      </c>
      <c r="B18" s="20">
        <v>0.3</v>
      </c>
      <c r="C18" s="21">
        <f t="shared" si="0"/>
        <v>0</v>
      </c>
      <c r="D18" s="11">
        <f>IF((C14-D15-E15-E16-E17)&lt;=0,0,C14-D15-E15-E16-E17)</f>
        <v>0</v>
      </c>
      <c r="E18" s="16">
        <f>IF(D18&gt;=500000,500000,D18)</f>
        <v>0</v>
      </c>
      <c r="F18" s="8"/>
      <c r="G18" s="7" t="s">
        <v>198</v>
      </c>
      <c r="H18" s="20">
        <v>0.15</v>
      </c>
      <c r="I18" s="21">
        <f t="shared" si="1"/>
        <v>0</v>
      </c>
      <c r="J18" s="11">
        <f>IF((I14-J15-K15-K16-K17)&lt;=0,0,I14-J15-K15-K16-K17)</f>
        <v>0</v>
      </c>
      <c r="K18" s="16">
        <f>IF(J18&gt;=300000,300000,J18)</f>
        <v>0</v>
      </c>
    </row>
    <row r="19" spans="1:16" ht="21.9" customHeight="1" x14ac:dyDescent="0.3">
      <c r="A19" s="7"/>
      <c r="B19" s="20"/>
      <c r="C19" s="21"/>
      <c r="D19" s="11"/>
      <c r="E19" s="16"/>
      <c r="F19" s="8"/>
      <c r="G19" s="7" t="s">
        <v>199</v>
      </c>
      <c r="H19" s="20">
        <v>0.2</v>
      </c>
      <c r="I19" s="21">
        <f t="shared" si="1"/>
        <v>0</v>
      </c>
      <c r="J19" s="11">
        <f>IF((I14-J15-K15-K16-K17-K18)&lt;=0,0,I14-J15-K15-K16-K17-K18)</f>
        <v>0</v>
      </c>
      <c r="K19" s="16">
        <f>IF(J19&gt;=300000,300000,J19)</f>
        <v>0</v>
      </c>
    </row>
    <row r="20" spans="1:16" ht="21.9" customHeight="1" x14ac:dyDescent="0.3">
      <c r="A20" s="7"/>
      <c r="B20" s="20"/>
      <c r="C20" s="21"/>
      <c r="D20" s="11"/>
      <c r="E20" s="16"/>
      <c r="F20" s="8"/>
      <c r="G20" s="7" t="s">
        <v>200</v>
      </c>
      <c r="H20" s="20">
        <v>0.3</v>
      </c>
      <c r="I20" s="21">
        <f t="shared" si="1"/>
        <v>0</v>
      </c>
      <c r="J20" s="11">
        <f>IF((I14-J15-K15-K16-K17-K18-K19)&lt;=0,0,I14-J15-K15-K16-K17-K18-K19)</f>
        <v>0</v>
      </c>
      <c r="K20" s="16">
        <f>IF(J20&gt;=300000,300000,J20)</f>
        <v>0</v>
      </c>
    </row>
    <row r="21" spans="1:16" ht="21.9" customHeight="1" x14ac:dyDescent="0.3">
      <c r="A21" s="49" t="s">
        <v>151</v>
      </c>
      <c r="B21" s="20">
        <v>0.15</v>
      </c>
      <c r="C21" s="21">
        <f t="shared" si="0"/>
        <v>0</v>
      </c>
      <c r="D21" s="11">
        <f>IF((C14-E15-E16-E17-E18-E19-E20)&lt;=0,0,C14-E15-E16-E17-E18-E19-E20)</f>
        <v>0</v>
      </c>
      <c r="E21" s="16">
        <v>0</v>
      </c>
      <c r="F21" s="8"/>
      <c r="G21" s="49" t="s">
        <v>151</v>
      </c>
      <c r="H21" s="20">
        <v>0.15</v>
      </c>
      <c r="I21" s="21">
        <f>C21</f>
        <v>0</v>
      </c>
      <c r="J21" s="11">
        <f>IF((I14-K15-K16-K17-K18-K19-K20)&lt;=0,0,I14-K15-K16-K17-K18-K19-K20)</f>
        <v>0</v>
      </c>
      <c r="K21" s="16">
        <v>0</v>
      </c>
    </row>
    <row r="22" spans="1:16" ht="21.9" customHeight="1" x14ac:dyDescent="0.3">
      <c r="A22" s="49" t="s">
        <v>153</v>
      </c>
      <c r="B22" s="20">
        <v>0.1</v>
      </c>
      <c r="C22" s="21">
        <f>D22*B22</f>
        <v>0</v>
      </c>
      <c r="D22" s="11">
        <f>IF(E22&gt;100000,E22-100000,0)</f>
        <v>0</v>
      </c>
      <c r="E22" s="16">
        <v>0</v>
      </c>
      <c r="F22" s="8"/>
      <c r="G22" s="49" t="s">
        <v>153</v>
      </c>
      <c r="H22" s="20">
        <v>0.1</v>
      </c>
      <c r="I22" s="21">
        <f>C22</f>
        <v>0</v>
      </c>
      <c r="J22" s="10"/>
      <c r="K22" s="16">
        <v>0</v>
      </c>
      <c r="M22" s="66" t="s">
        <v>201</v>
      </c>
    </row>
    <row r="23" spans="1:16" ht="21.9" customHeight="1" x14ac:dyDescent="0.3">
      <c r="A23" s="87" t="s">
        <v>17</v>
      </c>
      <c r="B23" s="88"/>
      <c r="C23" s="47">
        <f>SUM(C15:C22)</f>
        <v>8825.7000000000007</v>
      </c>
      <c r="D23" s="8"/>
      <c r="E23" s="8"/>
      <c r="F23" s="8"/>
      <c r="G23" s="87" t="s">
        <v>17</v>
      </c>
      <c r="H23" s="88"/>
      <c r="I23" s="47">
        <f>SUM(I15:I22)</f>
        <v>20700</v>
      </c>
      <c r="M23" s="66">
        <f>IF($C$26&lt;$I$26,C23,I23)</f>
        <v>20700</v>
      </c>
      <c r="P23" s="67">
        <f>I23</f>
        <v>20700</v>
      </c>
    </row>
    <row r="24" spans="1:16" ht="21.9" customHeight="1" x14ac:dyDescent="0.3">
      <c r="A24" s="87" t="s">
        <v>202</v>
      </c>
      <c r="B24" s="88"/>
      <c r="C24" s="47">
        <f>IF(C14&gt;500000,0,IF((C16+C21)&gt;=12500,12500,(C16+C21)))</f>
        <v>8825.7000000000007</v>
      </c>
      <c r="G24" s="87" t="s">
        <v>203</v>
      </c>
      <c r="H24" s="88"/>
      <c r="I24" s="47">
        <f>IF(I14&gt;727777,0,IF(I14&lt;O25,P25,IF(L17&lt;=L16,L17,0)))</f>
        <v>20700</v>
      </c>
      <c r="M24" s="66">
        <f t="shared" ref="M24:M26" si="3">IF($C$26&lt;$I$26,C24,I24)</f>
        <v>20700</v>
      </c>
      <c r="N24" t="s">
        <v>204</v>
      </c>
      <c r="P24" s="67">
        <f>IF((I14-700000)&lt;=0,0,I14-700000)</f>
        <v>0</v>
      </c>
    </row>
    <row r="25" spans="1:16" ht="21.9" customHeight="1" x14ac:dyDescent="0.3">
      <c r="A25" s="87" t="s">
        <v>149</v>
      </c>
      <c r="B25" s="88"/>
      <c r="C25" s="47">
        <f>IF((C23-C24)&gt;0,ROUND(C23*0.04,0),0)</f>
        <v>0</v>
      </c>
      <c r="G25" s="87" t="s">
        <v>149</v>
      </c>
      <c r="H25" s="88"/>
      <c r="I25" s="47">
        <f>IF((I23-I24)&gt;0,ROUND((I23-I24)*0.04,0),0)</f>
        <v>0</v>
      </c>
      <c r="M25" s="66">
        <f t="shared" si="3"/>
        <v>0</v>
      </c>
      <c r="O25" s="67">
        <v>727777</v>
      </c>
      <c r="P25" s="67">
        <f>P23-P24</f>
        <v>20700</v>
      </c>
    </row>
    <row r="26" spans="1:16" ht="21.9" customHeight="1" x14ac:dyDescent="0.3">
      <c r="A26" s="79" t="s">
        <v>147</v>
      </c>
      <c r="B26" s="80"/>
      <c r="C26" s="48">
        <f>ROUND(C23-C24+C25,0)</f>
        <v>0</v>
      </c>
      <c r="G26" s="79" t="s">
        <v>147</v>
      </c>
      <c r="H26" s="80"/>
      <c r="I26" s="48">
        <f>ROUND(I23-I24+I25,0)</f>
        <v>0</v>
      </c>
      <c r="M26" s="66">
        <f t="shared" si="3"/>
        <v>0</v>
      </c>
    </row>
    <row r="27" spans="1:16" ht="21.9" customHeight="1" x14ac:dyDescent="0.3">
      <c r="A27" s="68"/>
      <c r="B27" s="68"/>
      <c r="C27" s="69"/>
      <c r="G27" s="76" t="s">
        <v>204</v>
      </c>
      <c r="H27" s="68"/>
      <c r="I27" s="69"/>
      <c r="M27" s="66"/>
    </row>
    <row r="28" spans="1:16" ht="21.9" customHeight="1" x14ac:dyDescent="0.3">
      <c r="A28" s="81" t="str">
        <f>IF(C4=0,"",IF(C26&lt;=I26,"OLD REGIME IS SUGGESTED FOR YOU","NEW REGIME IS SUGGESTED FOR YOU"))</f>
        <v>OLD REGIME IS SUGGESTED FOR YOU</v>
      </c>
      <c r="B28" s="82"/>
      <c r="C28" s="82"/>
      <c r="D28" s="82"/>
      <c r="E28" s="82"/>
      <c r="F28" s="82"/>
      <c r="G28" s="82"/>
      <c r="H28" s="82"/>
      <c r="I28" s="83"/>
    </row>
    <row r="29" spans="1:16" ht="21.9" hidden="1" customHeight="1" x14ac:dyDescent="0.3">
      <c r="A29" s="84" t="s">
        <v>205</v>
      </c>
      <c r="B29" s="85"/>
      <c r="C29" s="70">
        <v>0</v>
      </c>
      <c r="D29" s="71"/>
      <c r="E29" s="71"/>
      <c r="F29" s="72" t="str">
        <f>IF(C26=I26,"",IF(C26&gt;I26,"N",A3))</f>
        <v/>
      </c>
      <c r="G29" s="84" t="s">
        <v>206</v>
      </c>
      <c r="H29" s="85"/>
      <c r="I29" s="73">
        <f>ROUND(M26-C29,-1)</f>
        <v>0</v>
      </c>
    </row>
    <row r="30" spans="1:16" ht="10.8" customHeight="1" x14ac:dyDescent="0.3">
      <c r="D30" s="74"/>
      <c r="E30" s="74"/>
      <c r="F30" s="75"/>
    </row>
    <row r="31" spans="1:16" x14ac:dyDescent="0.3">
      <c r="A31" s="86" t="str">
        <f>IF(A32="","","N.B.: CAPITAL GAIN CALCULATION IS VALID ONLY IF GROSS SALARY IS &gt;= 2,50,000")</f>
        <v/>
      </c>
      <c r="B31" s="86"/>
      <c r="C31" s="86"/>
      <c r="D31" s="86"/>
      <c r="E31" s="86"/>
      <c r="F31" s="86"/>
      <c r="G31" s="86"/>
      <c r="H31" s="86"/>
      <c r="I31" s="86"/>
    </row>
    <row r="32" spans="1:16" x14ac:dyDescent="0.3">
      <c r="A32" s="77" t="str">
        <f>IF(C4=0,"",IF(C4&lt;250000,"SORRY CAPITAL GAIN CALCULATION IS NOT VALID",""))</f>
        <v/>
      </c>
      <c r="B32" s="77"/>
      <c r="C32" s="77"/>
      <c r="D32" s="77"/>
      <c r="E32" s="77"/>
      <c r="F32" s="77"/>
      <c r="G32" s="77"/>
      <c r="H32" s="77"/>
      <c r="I32" s="77"/>
    </row>
    <row r="33" spans="1:9" x14ac:dyDescent="0.3"/>
    <row r="37" spans="1:9" x14ac:dyDescent="0.3"/>
    <row r="38" spans="1:9" x14ac:dyDescent="0.3">
      <c r="A38" s="78" t="s">
        <v>207</v>
      </c>
      <c r="B38" s="78"/>
      <c r="C38" s="78"/>
      <c r="D38" s="45"/>
      <c r="E38" s="45"/>
      <c r="F38" s="45"/>
      <c r="G38" s="78" t="s">
        <v>208</v>
      </c>
      <c r="H38" s="78"/>
      <c r="I38" s="78"/>
    </row>
    <row r="40" spans="1:9" x14ac:dyDescent="0.3"/>
    <row r="41" spans="1:9" x14ac:dyDescent="0.3"/>
  </sheetData>
  <sheetProtection algorithmName="SHA-512" hashValue="njE1Ee+P3tIiFau9Nn65wMf3M1pv/v5b/Ra4CNBJudZFXvXm2bHIi+fqGMbyccjuTvmZ9aX+9wvzAhHAGOINww==" saltValue="7qwNvH/dxi7BkuJUeycIaA==" spinCount="100000" sheet="1" objects="1" scenarios="1"/>
  <mergeCells count="41">
    <mergeCell ref="A5:B5"/>
    <mergeCell ref="G5:H5"/>
    <mergeCell ref="A1:I1"/>
    <mergeCell ref="A3:C3"/>
    <mergeCell ref="G3:I3"/>
    <mergeCell ref="A4:B4"/>
    <mergeCell ref="G4:H4"/>
    <mergeCell ref="A6:B6"/>
    <mergeCell ref="G6:H6"/>
    <mergeCell ref="A7:B7"/>
    <mergeCell ref="G7:H7"/>
    <mergeCell ref="A8:B8"/>
    <mergeCell ref="G8:H8"/>
    <mergeCell ref="A14:B14"/>
    <mergeCell ref="G14:H14"/>
    <mergeCell ref="A9:B9"/>
    <mergeCell ref="G9:H9"/>
    <mergeCell ref="A10:B10"/>
    <mergeCell ref="G10:H10"/>
    <mergeCell ref="A11:B11"/>
    <mergeCell ref="G11:H11"/>
    <mergeCell ref="N11:P11"/>
    <mergeCell ref="A12:B12"/>
    <mergeCell ref="G12:H12"/>
    <mergeCell ref="A13:B13"/>
    <mergeCell ref="G13:H13"/>
    <mergeCell ref="A23:B23"/>
    <mergeCell ref="G23:H23"/>
    <mergeCell ref="A24:B24"/>
    <mergeCell ref="G24:H24"/>
    <mergeCell ref="A25:B25"/>
    <mergeCell ref="G25:H25"/>
    <mergeCell ref="A32:I32"/>
    <mergeCell ref="A38:C38"/>
    <mergeCell ref="G38:I38"/>
    <mergeCell ref="A26:B26"/>
    <mergeCell ref="G26:H26"/>
    <mergeCell ref="A28:I28"/>
    <mergeCell ref="A29:B29"/>
    <mergeCell ref="G29:H29"/>
    <mergeCell ref="A31:I31"/>
  </mergeCells>
  <conditionalFormatting sqref="A32:I32">
    <cfRule type="notContainsBlanks" dxfId="0" priority="1">
      <formula>LEN(TRIM(A32))&gt;0</formula>
    </cfRule>
  </conditionalFormatting>
  <printOptions horizontalCentered="1"/>
  <pageMargins left="0.4" right="0.33" top="0.75" bottom="0.75" header="0.3" footer="0.3"/>
  <pageSetup paperSize="9" orientation="portrait" r:id="rId1"/>
  <ignoredErrors>
    <ignoredError sqref="C1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7"/>
  <sheetViews>
    <sheetView showGridLines="0" zoomScale="80" zoomScaleNormal="80" workbookViewId="0">
      <selection activeCell="C4" sqref="C4:C12"/>
    </sheetView>
  </sheetViews>
  <sheetFormatPr defaultColWidth="0" defaultRowHeight="14.4" zeroHeight="1" x14ac:dyDescent="0.3"/>
  <cols>
    <col min="1" max="1" width="28.5546875" customWidth="1"/>
    <col min="2" max="2" width="5" customWidth="1"/>
    <col min="3" max="3" width="11.5546875" customWidth="1"/>
    <col min="4" max="4" width="9.6640625" hidden="1" customWidth="1"/>
    <col min="5" max="5" width="10.33203125" hidden="1" customWidth="1"/>
    <col min="6" max="6" width="4" customWidth="1"/>
    <col min="7" max="7" width="29" customWidth="1"/>
    <col min="8" max="8" width="4.6640625" customWidth="1"/>
    <col min="9" max="9" width="11.6640625" customWidth="1"/>
    <col min="10" max="11" width="10" hidden="1" customWidth="1"/>
    <col min="12" max="12" width="6.44140625" customWidth="1"/>
    <col min="13" max="16384" width="8.88671875" hidden="1"/>
  </cols>
  <sheetData>
    <row r="1" spans="1:12" ht="23.4" x14ac:dyDescent="0.45">
      <c r="A1" s="90" t="s">
        <v>150</v>
      </c>
      <c r="B1" s="90"/>
      <c r="C1" s="90"/>
      <c r="D1" s="90"/>
      <c r="E1" s="90"/>
      <c r="F1" s="90"/>
      <c r="G1" s="90"/>
      <c r="H1" s="90"/>
      <c r="I1" s="90"/>
    </row>
    <row r="2" spans="1:12" x14ac:dyDescent="0.3"/>
    <row r="3" spans="1:12" ht="23.25" customHeight="1" x14ac:dyDescent="0.4">
      <c r="A3" s="91" t="s">
        <v>21</v>
      </c>
      <c r="B3" s="91"/>
      <c r="C3" s="91"/>
      <c r="D3" s="17"/>
      <c r="E3" s="17"/>
      <c r="F3" s="14"/>
      <c r="G3" s="92" t="s">
        <v>22</v>
      </c>
      <c r="H3" s="92"/>
      <c r="I3" s="92"/>
    </row>
    <row r="4" spans="1:12" ht="21.9" customHeight="1" x14ac:dyDescent="0.3">
      <c r="A4" s="87" t="s">
        <v>42</v>
      </c>
      <c r="B4" s="88"/>
      <c r="C4" s="51">
        <v>699240</v>
      </c>
      <c r="D4" s="12"/>
      <c r="E4" s="12"/>
      <c r="F4" s="8"/>
      <c r="G4" s="87" t="s">
        <v>42</v>
      </c>
      <c r="H4" s="88"/>
      <c r="I4" s="21">
        <f>C4</f>
        <v>699240</v>
      </c>
    </row>
    <row r="5" spans="1:12" ht="21.9" customHeight="1" x14ac:dyDescent="0.3">
      <c r="A5" s="87" t="s">
        <v>43</v>
      </c>
      <c r="B5" s="88"/>
      <c r="C5" s="51">
        <v>14450</v>
      </c>
      <c r="D5" s="12"/>
      <c r="E5" s="12"/>
      <c r="F5" s="8"/>
      <c r="G5" s="87" t="s">
        <v>43</v>
      </c>
      <c r="H5" s="88"/>
      <c r="I5" s="21">
        <f>C5</f>
        <v>14450</v>
      </c>
    </row>
    <row r="6" spans="1:12" ht="21.9" customHeight="1" x14ac:dyDescent="0.3">
      <c r="A6" s="87" t="s">
        <v>41</v>
      </c>
      <c r="B6" s="88"/>
      <c r="C6" s="51">
        <v>0</v>
      </c>
      <c r="D6" s="12"/>
      <c r="E6" s="12"/>
      <c r="F6" s="8"/>
      <c r="G6" s="87" t="s">
        <v>41</v>
      </c>
      <c r="H6" s="88"/>
      <c r="I6" s="21">
        <v>0</v>
      </c>
    </row>
    <row r="7" spans="1:12" ht="21.9" customHeight="1" x14ac:dyDescent="0.3">
      <c r="A7" s="87" t="s">
        <v>25</v>
      </c>
      <c r="B7" s="88"/>
      <c r="C7" s="51">
        <v>2400</v>
      </c>
      <c r="D7" s="12"/>
      <c r="E7" s="12"/>
      <c r="F7" s="8"/>
      <c r="G7" s="87" t="s">
        <v>25</v>
      </c>
      <c r="H7" s="88"/>
      <c r="I7" s="21">
        <v>0</v>
      </c>
    </row>
    <row r="8" spans="1:12" ht="21.9" customHeight="1" x14ac:dyDescent="0.3">
      <c r="A8" s="87" t="s">
        <v>26</v>
      </c>
      <c r="B8" s="88"/>
      <c r="C8" s="21">
        <v>50000</v>
      </c>
      <c r="D8" s="12"/>
      <c r="E8" s="12"/>
      <c r="F8" s="8"/>
      <c r="G8" s="87" t="s">
        <v>26</v>
      </c>
      <c r="H8" s="88"/>
      <c r="I8" s="21">
        <v>0</v>
      </c>
    </row>
    <row r="9" spans="1:12" ht="21.9" customHeight="1" x14ac:dyDescent="0.3">
      <c r="A9" s="87" t="s">
        <v>16</v>
      </c>
      <c r="B9" s="88"/>
      <c r="C9" s="51">
        <v>150000</v>
      </c>
      <c r="D9" s="12"/>
      <c r="E9" s="12"/>
      <c r="F9" s="8"/>
      <c r="G9" s="87" t="s">
        <v>16</v>
      </c>
      <c r="H9" s="88"/>
      <c r="I9" s="21">
        <v>0</v>
      </c>
    </row>
    <row r="10" spans="1:12" ht="21.9" customHeight="1" x14ac:dyDescent="0.3">
      <c r="A10" s="87" t="s">
        <v>27</v>
      </c>
      <c r="B10" s="88"/>
      <c r="C10" s="51">
        <v>10000</v>
      </c>
      <c r="D10" s="12"/>
      <c r="E10" s="12"/>
      <c r="F10" s="8"/>
      <c r="G10" s="87" t="s">
        <v>27</v>
      </c>
      <c r="H10" s="88"/>
      <c r="I10" s="21">
        <v>0</v>
      </c>
    </row>
    <row r="11" spans="1:12" ht="21.9" customHeight="1" x14ac:dyDescent="0.3">
      <c r="A11" s="87" t="s">
        <v>28</v>
      </c>
      <c r="B11" s="88"/>
      <c r="C11" s="51">
        <v>0</v>
      </c>
      <c r="D11" s="12"/>
      <c r="E11" s="12"/>
      <c r="F11" s="8"/>
      <c r="G11" s="87" t="s">
        <v>28</v>
      </c>
      <c r="H11" s="88"/>
      <c r="I11" s="21">
        <v>0</v>
      </c>
    </row>
    <row r="12" spans="1:12" ht="21.9" customHeight="1" x14ac:dyDescent="0.3">
      <c r="A12" s="87" t="s">
        <v>44</v>
      </c>
      <c r="B12" s="88"/>
      <c r="C12" s="51">
        <v>0</v>
      </c>
      <c r="D12" s="12"/>
      <c r="E12" s="12"/>
      <c r="F12" s="8"/>
      <c r="G12" s="87" t="s">
        <v>44</v>
      </c>
      <c r="H12" s="88"/>
      <c r="I12" s="21">
        <f>C12</f>
        <v>0</v>
      </c>
    </row>
    <row r="13" spans="1:12" ht="21.9" customHeight="1" x14ac:dyDescent="0.3">
      <c r="A13" s="87" t="s">
        <v>148</v>
      </c>
      <c r="B13" s="88"/>
      <c r="C13" s="46">
        <f>SUM(C6:C12)</f>
        <v>212400</v>
      </c>
      <c r="D13" s="12"/>
      <c r="E13" s="12"/>
      <c r="F13" s="8"/>
      <c r="G13" s="87" t="s">
        <v>148</v>
      </c>
      <c r="H13" s="88"/>
      <c r="I13" s="46">
        <f>SUM(I6:I12)</f>
        <v>0</v>
      </c>
    </row>
    <row r="14" spans="1:12" ht="21.9" customHeight="1" x14ac:dyDescent="0.3">
      <c r="A14" s="87" t="s">
        <v>152</v>
      </c>
      <c r="B14" s="88"/>
      <c r="C14" s="47">
        <f>C4+C5-C6-C7-C8-C9-C10-C11-C12</f>
        <v>501290</v>
      </c>
      <c r="D14" s="13" t="s">
        <v>20</v>
      </c>
      <c r="E14" s="13" t="s">
        <v>19</v>
      </c>
      <c r="F14" s="8"/>
      <c r="G14" s="87" t="s">
        <v>152</v>
      </c>
      <c r="H14" s="88"/>
      <c r="I14" s="47">
        <f>I4+I5-I6-I7-I8-I9-I10-I11-I12</f>
        <v>713690</v>
      </c>
      <c r="J14" s="13" t="s">
        <v>20</v>
      </c>
      <c r="K14" s="13" t="s">
        <v>19</v>
      </c>
      <c r="L14" s="19"/>
    </row>
    <row r="15" spans="1:12" ht="21.9" customHeight="1" x14ac:dyDescent="0.3">
      <c r="A15" s="7" t="s">
        <v>23</v>
      </c>
      <c r="B15" s="20">
        <v>0</v>
      </c>
      <c r="C15" s="21">
        <f t="shared" ref="C15:C21" si="0">E15*B15</f>
        <v>0</v>
      </c>
      <c r="D15" s="13"/>
      <c r="E15" s="13">
        <v>250000</v>
      </c>
      <c r="F15" s="8"/>
      <c r="G15" s="7" t="s">
        <v>23</v>
      </c>
      <c r="H15" s="20">
        <v>0</v>
      </c>
      <c r="I15" s="21">
        <f t="shared" ref="I15:I21" si="1">K15*H15</f>
        <v>0</v>
      </c>
      <c r="K15" s="16">
        <v>250000</v>
      </c>
    </row>
    <row r="16" spans="1:12" ht="21.9" customHeight="1" x14ac:dyDescent="0.3">
      <c r="A16" s="7" t="s">
        <v>29</v>
      </c>
      <c r="B16" s="20">
        <v>0.05</v>
      </c>
      <c r="C16" s="21">
        <f t="shared" si="0"/>
        <v>12500</v>
      </c>
      <c r="D16" s="13">
        <f>IF((C14-E15)&lt;=0,0,C14-E15)</f>
        <v>251290</v>
      </c>
      <c r="E16" s="16">
        <f t="shared" ref="E16:E21" si="2">IF(D16&gt;=250000,250000,D16)</f>
        <v>250000</v>
      </c>
      <c r="F16" s="8"/>
      <c r="G16" s="7" t="s">
        <v>29</v>
      </c>
      <c r="H16" s="20">
        <v>0.05</v>
      </c>
      <c r="I16" s="21">
        <f t="shared" si="1"/>
        <v>12500</v>
      </c>
      <c r="J16" s="15">
        <f>IF((I14-K15)&lt;=0,0,I14-K15)</f>
        <v>463690</v>
      </c>
      <c r="K16" s="16">
        <f t="shared" ref="K16:K21" si="3">IF(J16&gt;=250000,250000,J16)</f>
        <v>250000</v>
      </c>
    </row>
    <row r="17" spans="1:11" ht="21.9" customHeight="1" x14ac:dyDescent="0.3">
      <c r="A17" s="7" t="s">
        <v>30</v>
      </c>
      <c r="B17" s="20">
        <v>0.2</v>
      </c>
      <c r="C17" s="21">
        <f t="shared" si="0"/>
        <v>258</v>
      </c>
      <c r="D17" s="11">
        <f>IF((C14-E15-E16)&lt;=0,0,C14-E15-E16)</f>
        <v>1290</v>
      </c>
      <c r="E17" s="16">
        <f t="shared" si="2"/>
        <v>1290</v>
      </c>
      <c r="F17" s="8"/>
      <c r="G17" s="7" t="s">
        <v>30</v>
      </c>
      <c r="H17" s="20">
        <v>0.1</v>
      </c>
      <c r="I17" s="21">
        <f t="shared" si="1"/>
        <v>21369</v>
      </c>
      <c r="J17" s="10">
        <f>IF((I14-K15-K16)&lt;=0,0,I14-K15-K16)</f>
        <v>213690</v>
      </c>
      <c r="K17" s="16">
        <f t="shared" si="3"/>
        <v>213690</v>
      </c>
    </row>
    <row r="18" spans="1:11" ht="21.9" customHeight="1" x14ac:dyDescent="0.3">
      <c r="A18" s="7" t="s">
        <v>31</v>
      </c>
      <c r="B18" s="20">
        <v>0.2</v>
      </c>
      <c r="C18" s="21">
        <f t="shared" si="0"/>
        <v>0</v>
      </c>
      <c r="D18" s="11">
        <f>IF((C14-E15-E16-E17)&lt;=0,0,C14-E15-E16-E17)</f>
        <v>0</v>
      </c>
      <c r="E18" s="16">
        <f t="shared" si="2"/>
        <v>0</v>
      </c>
      <c r="F18" s="8"/>
      <c r="G18" s="7" t="s">
        <v>31</v>
      </c>
      <c r="H18" s="20">
        <v>0.15</v>
      </c>
      <c r="I18" s="21">
        <f t="shared" si="1"/>
        <v>0</v>
      </c>
      <c r="J18" s="10">
        <f>IF((I14-K15-K16-K17)&lt;=0,0,I14-K15-K16-K17)</f>
        <v>0</v>
      </c>
      <c r="K18" s="16">
        <f t="shared" si="3"/>
        <v>0</v>
      </c>
    </row>
    <row r="19" spans="1:11" ht="21.9" customHeight="1" x14ac:dyDescent="0.3">
      <c r="A19" s="7" t="s">
        <v>32</v>
      </c>
      <c r="B19" s="20">
        <v>0.3</v>
      </c>
      <c r="C19" s="21">
        <f t="shared" si="0"/>
        <v>0</v>
      </c>
      <c r="D19" s="11">
        <f>IF((C14-E15-E16-E17-E18)&lt;=0,0,C14-E15-E16-E17-E18)</f>
        <v>0</v>
      </c>
      <c r="E19" s="16">
        <f t="shared" si="2"/>
        <v>0</v>
      </c>
      <c r="F19" s="8"/>
      <c r="G19" s="7" t="s">
        <v>32</v>
      </c>
      <c r="H19" s="20">
        <v>0.2</v>
      </c>
      <c r="I19" s="21">
        <f t="shared" si="1"/>
        <v>0</v>
      </c>
      <c r="J19" s="10">
        <f>IF((I14-K15-K16-K17-K18)&lt;=0,0,I14-K15-K16-K17-K18)</f>
        <v>0</v>
      </c>
      <c r="K19" s="16">
        <f t="shared" si="3"/>
        <v>0</v>
      </c>
    </row>
    <row r="20" spans="1:11" ht="21.9" customHeight="1" x14ac:dyDescent="0.3">
      <c r="A20" s="7" t="s">
        <v>33</v>
      </c>
      <c r="B20" s="20">
        <v>0.3</v>
      </c>
      <c r="C20" s="21">
        <f t="shared" si="0"/>
        <v>0</v>
      </c>
      <c r="D20" s="11">
        <f>IF((C14-E15-E16-E17-E18-E19)&lt;=0,0,C14-E15-E16-E17-E18-E19)</f>
        <v>0</v>
      </c>
      <c r="E20" s="16">
        <f t="shared" si="2"/>
        <v>0</v>
      </c>
      <c r="F20" s="8"/>
      <c r="G20" s="7" t="s">
        <v>33</v>
      </c>
      <c r="H20" s="20">
        <v>0.25</v>
      </c>
      <c r="I20" s="21">
        <f t="shared" si="1"/>
        <v>0</v>
      </c>
      <c r="J20" s="10">
        <f>IF((I14-K15-K16-K17-K18-K19)&lt;=0,0,I14-K15-K16-K17-K18-K19)</f>
        <v>0</v>
      </c>
      <c r="K20" s="16">
        <f t="shared" si="3"/>
        <v>0</v>
      </c>
    </row>
    <row r="21" spans="1:11" ht="21.9" customHeight="1" x14ac:dyDescent="0.3">
      <c r="A21" s="7" t="s">
        <v>24</v>
      </c>
      <c r="B21" s="20">
        <v>0.3</v>
      </c>
      <c r="C21" s="21">
        <f t="shared" si="0"/>
        <v>0</v>
      </c>
      <c r="D21" s="11">
        <f>IF((C14-E15-E16-E17-E18-E19-E20)&lt;=0,0,C14-E15-E16-E17-E18-E19-E20)</f>
        <v>0</v>
      </c>
      <c r="E21" s="16">
        <f t="shared" si="2"/>
        <v>0</v>
      </c>
      <c r="F21" s="8"/>
      <c r="G21" s="7" t="s">
        <v>24</v>
      </c>
      <c r="H21" s="20">
        <v>0.3</v>
      </c>
      <c r="I21" s="21">
        <f t="shared" si="1"/>
        <v>0</v>
      </c>
      <c r="J21" s="10">
        <f>IF((I14-K15-K16-K17-K18-K19-K20)&lt;=0,0,I14-K15-K16-K17-K18-K19-K20)</f>
        <v>0</v>
      </c>
      <c r="K21" s="16">
        <f t="shared" si="3"/>
        <v>0</v>
      </c>
    </row>
    <row r="22" spans="1:11" ht="21.9" hidden="1" customHeight="1" x14ac:dyDescent="0.3">
      <c r="A22" s="49" t="s">
        <v>151</v>
      </c>
      <c r="B22" s="20">
        <v>0.15</v>
      </c>
      <c r="C22" s="50">
        <v>0</v>
      </c>
      <c r="D22" s="11"/>
      <c r="E22" s="16"/>
      <c r="F22" s="8"/>
      <c r="G22" s="49" t="s">
        <v>151</v>
      </c>
      <c r="H22" s="20">
        <v>0.15</v>
      </c>
      <c r="I22" s="21">
        <f>C22</f>
        <v>0</v>
      </c>
      <c r="J22" s="10"/>
      <c r="K22" s="16"/>
    </row>
    <row r="23" spans="1:11" ht="21.9" hidden="1" customHeight="1" x14ac:dyDescent="0.3">
      <c r="A23" s="49" t="s">
        <v>153</v>
      </c>
      <c r="B23" s="20">
        <v>0.1</v>
      </c>
      <c r="C23" s="50">
        <v>0</v>
      </c>
      <c r="D23" s="11"/>
      <c r="E23" s="16"/>
      <c r="F23" s="8"/>
      <c r="G23" s="49" t="s">
        <v>153</v>
      </c>
      <c r="H23" s="20">
        <v>0.1</v>
      </c>
      <c r="I23" s="21">
        <f>C23</f>
        <v>0</v>
      </c>
      <c r="J23" s="10"/>
      <c r="K23" s="16"/>
    </row>
    <row r="24" spans="1:11" ht="21.9" customHeight="1" x14ac:dyDescent="0.3">
      <c r="A24" s="87" t="s">
        <v>17</v>
      </c>
      <c r="B24" s="88"/>
      <c r="C24" s="47">
        <f>SUM(C15:C23)</f>
        <v>12758</v>
      </c>
      <c r="D24" s="8"/>
      <c r="E24" s="8"/>
      <c r="F24" s="8"/>
      <c r="G24" s="87" t="s">
        <v>17</v>
      </c>
      <c r="H24" s="88"/>
      <c r="I24" s="47">
        <f>SUM(I15:I23)</f>
        <v>33869</v>
      </c>
    </row>
    <row r="25" spans="1:11" ht="21.9" customHeight="1" x14ac:dyDescent="0.3">
      <c r="A25" s="87" t="s">
        <v>18</v>
      </c>
      <c r="B25" s="88"/>
      <c r="C25" s="47">
        <f>IF(C14&gt;500000,0,C16)</f>
        <v>0</v>
      </c>
      <c r="G25" s="87" t="s">
        <v>18</v>
      </c>
      <c r="H25" s="88"/>
      <c r="I25" s="47">
        <f>IF(I4&gt;500000,0,I16)</f>
        <v>0</v>
      </c>
    </row>
    <row r="26" spans="1:11" ht="21.9" customHeight="1" x14ac:dyDescent="0.3">
      <c r="A26" s="87" t="s">
        <v>149</v>
      </c>
      <c r="B26" s="88"/>
      <c r="C26" s="47">
        <f>IF((C24-C25)&gt;0,ROUND(C24*0.04,0),0)</f>
        <v>510</v>
      </c>
      <c r="G26" s="87" t="s">
        <v>149</v>
      </c>
      <c r="H26" s="88"/>
      <c r="I26" s="47">
        <f>IF((I24-I25)&gt;0,ROUND(I24*0.04,0),0)</f>
        <v>1355</v>
      </c>
    </row>
    <row r="27" spans="1:11" ht="21.9" customHeight="1" x14ac:dyDescent="0.3">
      <c r="A27" s="79" t="s">
        <v>147</v>
      </c>
      <c r="B27" s="80"/>
      <c r="C27" s="48">
        <f>ROUND(C24-C25+C26,0)</f>
        <v>13268</v>
      </c>
      <c r="G27" s="79" t="s">
        <v>147</v>
      </c>
      <c r="H27" s="80"/>
      <c r="I27" s="48">
        <f>ROUND(I24-I25+I26,0)</f>
        <v>35224</v>
      </c>
    </row>
    <row r="28" spans="1:11" x14ac:dyDescent="0.3"/>
    <row r="35" spans="1:9" x14ac:dyDescent="0.3"/>
    <row r="36" spans="1:9" x14ac:dyDescent="0.3">
      <c r="A36" s="78" t="s">
        <v>155</v>
      </c>
      <c r="B36" s="78"/>
      <c r="C36" s="78"/>
      <c r="D36" s="45"/>
      <c r="E36" s="45"/>
      <c r="F36" s="45"/>
      <c r="G36" s="78" t="s">
        <v>154</v>
      </c>
      <c r="H36" s="78"/>
      <c r="I36" s="78"/>
    </row>
    <row r="37" spans="1:9" x14ac:dyDescent="0.3"/>
  </sheetData>
  <sheetProtection algorithmName="SHA-512" hashValue="f1MGpWOFLMnQ9albQvTdyrcRqwH6kcn1Fif0O16y4fwZtPci504UmSkUTiVnrEorgfTu3XPQGmaG23HMHfkeig==" saltValue="/cQbIg5xc9BWhb10IQTi3g==" spinCount="100000" sheet="1" objects="1" scenarios="1"/>
  <mergeCells count="35">
    <mergeCell ref="A1:I1"/>
    <mergeCell ref="A36:C36"/>
    <mergeCell ref="G36:I36"/>
    <mergeCell ref="A27:B27"/>
    <mergeCell ref="G27:H27"/>
    <mergeCell ref="A5:B5"/>
    <mergeCell ref="G5:H5"/>
    <mergeCell ref="A12:B12"/>
    <mergeCell ref="G12:H12"/>
    <mergeCell ref="A8:B8"/>
    <mergeCell ref="A9:B9"/>
    <mergeCell ref="A10:B10"/>
    <mergeCell ref="A11:B11"/>
    <mergeCell ref="A14:B14"/>
    <mergeCell ref="G8:H8"/>
    <mergeCell ref="G9:H9"/>
    <mergeCell ref="G10:H10"/>
    <mergeCell ref="G11:H11"/>
    <mergeCell ref="G14:H14"/>
    <mergeCell ref="A3:C3"/>
    <mergeCell ref="G3:I3"/>
    <mergeCell ref="A4:B4"/>
    <mergeCell ref="A6:B6"/>
    <mergeCell ref="A7:B7"/>
    <mergeCell ref="G4:H4"/>
    <mergeCell ref="G6:H6"/>
    <mergeCell ref="G7:H7"/>
    <mergeCell ref="A13:B13"/>
    <mergeCell ref="G13:H13"/>
    <mergeCell ref="G24:H24"/>
    <mergeCell ref="G25:H25"/>
    <mergeCell ref="G26:H26"/>
    <mergeCell ref="A24:B24"/>
    <mergeCell ref="A25:B25"/>
    <mergeCell ref="A26:B26"/>
  </mergeCells>
  <printOptions horizontalCentered="1"/>
  <pageMargins left="0.4" right="0.33" top="0.75" bottom="0.75" header="0.3" footer="0.3"/>
  <pageSetup paperSize="9" orientation="portrait" r:id="rId1"/>
  <ignoredErrors>
    <ignoredError sqref="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7CB00-8A2E-43DB-B7CB-035E4025E974}">
  <dimension ref="A1:E14"/>
  <sheetViews>
    <sheetView zoomScale="190" zoomScaleNormal="190" workbookViewId="0">
      <selection activeCell="D4" sqref="D4"/>
    </sheetView>
  </sheetViews>
  <sheetFormatPr defaultColWidth="0" defaultRowHeight="14.4" zeroHeight="1" x14ac:dyDescent="0.3"/>
  <cols>
    <col min="1" max="1" width="4.88671875" bestFit="1" customWidth="1"/>
    <col min="2" max="2" width="24.77734375" customWidth="1"/>
    <col min="3" max="3" width="8.77734375" bestFit="1" customWidth="1"/>
    <col min="4" max="4" width="8.44140625" customWidth="1"/>
    <col min="5" max="5" width="0.88671875" customWidth="1"/>
    <col min="6" max="16384" width="8.88671875" hidden="1"/>
  </cols>
  <sheetData>
    <row r="1" spans="1:4" x14ac:dyDescent="0.3">
      <c r="A1" s="93" t="s">
        <v>178</v>
      </c>
      <c r="B1" s="93"/>
      <c r="C1" s="93"/>
      <c r="D1" s="93"/>
    </row>
    <row r="2" spans="1:4" x14ac:dyDescent="0.3">
      <c r="A2" s="94" t="s">
        <v>175</v>
      </c>
      <c r="B2" s="94"/>
      <c r="C2" s="94"/>
      <c r="D2" s="94"/>
    </row>
    <row r="3" spans="1:4" x14ac:dyDescent="0.3">
      <c r="A3" s="56" t="s">
        <v>161</v>
      </c>
      <c r="B3" s="96" t="s">
        <v>174</v>
      </c>
      <c r="C3" s="96"/>
      <c r="D3" s="58">
        <v>84000</v>
      </c>
    </row>
    <row r="4" spans="1:4" x14ac:dyDescent="0.3">
      <c r="A4" s="56" t="s">
        <v>162</v>
      </c>
      <c r="B4" s="96" t="s">
        <v>156</v>
      </c>
      <c r="C4" s="96"/>
      <c r="D4" s="58">
        <v>194160</v>
      </c>
    </row>
    <row r="5" spans="1:4" x14ac:dyDescent="0.3">
      <c r="A5" s="56" t="s">
        <v>163</v>
      </c>
      <c r="B5" s="96" t="s">
        <v>159</v>
      </c>
      <c r="C5" s="96"/>
      <c r="D5" s="58">
        <v>202330</v>
      </c>
    </row>
    <row r="6" spans="1:4" x14ac:dyDescent="0.3">
      <c r="A6" s="56" t="s">
        <v>164</v>
      </c>
      <c r="B6" s="96" t="s">
        <v>157</v>
      </c>
      <c r="C6" s="96"/>
      <c r="D6" s="58">
        <v>29124</v>
      </c>
    </row>
    <row r="7" spans="1:4" x14ac:dyDescent="0.3">
      <c r="A7" s="95" t="s">
        <v>176</v>
      </c>
      <c r="B7" s="95"/>
      <c r="C7" s="95"/>
      <c r="D7" s="95"/>
    </row>
    <row r="8" spans="1:4" x14ac:dyDescent="0.3">
      <c r="A8" s="56" t="s">
        <v>177</v>
      </c>
      <c r="B8" s="52" t="s">
        <v>158</v>
      </c>
      <c r="C8" s="52" t="s">
        <v>168</v>
      </c>
      <c r="D8" s="52">
        <f>D4+D5</f>
        <v>396490</v>
      </c>
    </row>
    <row r="9" spans="1:4" x14ac:dyDescent="0.3">
      <c r="A9" s="56" t="s">
        <v>165</v>
      </c>
      <c r="B9" s="52" t="s">
        <v>160</v>
      </c>
      <c r="C9" s="53" t="s">
        <v>180</v>
      </c>
      <c r="D9" s="52">
        <f>D8/10</f>
        <v>39649</v>
      </c>
    </row>
    <row r="10" spans="1:4" x14ac:dyDescent="0.3">
      <c r="A10" s="56" t="s">
        <v>166</v>
      </c>
      <c r="B10" s="52" t="s">
        <v>169</v>
      </c>
      <c r="C10" s="52" t="s">
        <v>181</v>
      </c>
      <c r="D10" s="52">
        <f>IF((D3-D9)&lt;=0,0,D3-D9)</f>
        <v>44351</v>
      </c>
    </row>
    <row r="11" spans="1:4" x14ac:dyDescent="0.3">
      <c r="A11" s="56" t="s">
        <v>167</v>
      </c>
      <c r="B11" s="52" t="s">
        <v>170</v>
      </c>
      <c r="C11" s="52" t="s">
        <v>164</v>
      </c>
      <c r="D11" s="52">
        <f>D6</f>
        <v>29124</v>
      </c>
    </row>
    <row r="12" spans="1:4" x14ac:dyDescent="0.3">
      <c r="A12" s="57" t="s">
        <v>171</v>
      </c>
      <c r="B12" s="54" t="s">
        <v>172</v>
      </c>
      <c r="C12" s="54" t="s">
        <v>173</v>
      </c>
      <c r="D12" s="55">
        <f>IF(D10&lt;D11,D10,D11)</f>
        <v>29124</v>
      </c>
    </row>
    <row r="13" spans="1:4" x14ac:dyDescent="0.3">
      <c r="A13" s="77" t="s">
        <v>179</v>
      </c>
      <c r="B13" s="77"/>
      <c r="C13" s="77"/>
      <c r="D13" s="77"/>
    </row>
    <row r="14" spans="1:4" ht="3" customHeight="1" x14ac:dyDescent="0.3"/>
  </sheetData>
  <sheetProtection algorithmName="SHA-512" hashValue="AN7xICndfIDVtejGDYSsj3D9yHFAIXzB1vul5b72ZArg6IiwS8bEYuEMglr3h3RZ+HLlcMTLZyYmv1l9Z1zq0w==" saltValue="hViCexw0qMj1CzzMGoKL/w==" spinCount="100000" sheet="1" objects="1" scenarios="1"/>
  <mergeCells count="8">
    <mergeCell ref="A1:D1"/>
    <mergeCell ref="A13:D13"/>
    <mergeCell ref="A2:D2"/>
    <mergeCell ref="A7:D7"/>
    <mergeCell ref="B3:C3"/>
    <mergeCell ref="B4:C4"/>
    <mergeCell ref="B5:C5"/>
    <mergeCell ref="B6:C6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5"/>
  <sheetViews>
    <sheetView showGridLines="0" workbookViewId="0">
      <selection activeCell="D21" sqref="D21"/>
    </sheetView>
  </sheetViews>
  <sheetFormatPr defaultRowHeight="14.4" x14ac:dyDescent="0.3"/>
  <cols>
    <col min="18" max="20" width="0" hidden="1" customWidth="1"/>
  </cols>
  <sheetData>
    <row r="1" spans="1:20" x14ac:dyDescent="0.3">
      <c r="A1" s="97" t="s">
        <v>11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9"/>
      <c r="S1" t="s">
        <v>37</v>
      </c>
      <c r="T1" t="s">
        <v>36</v>
      </c>
    </row>
    <row r="2" spans="1:20" x14ac:dyDescent="0.3">
      <c r="A2" s="22" t="s">
        <v>4</v>
      </c>
      <c r="B2" s="100" t="s">
        <v>5</v>
      </c>
      <c r="C2" s="101"/>
      <c r="D2" s="100" t="s">
        <v>6</v>
      </c>
      <c r="E2" s="102"/>
      <c r="F2" s="102"/>
      <c r="G2" s="102"/>
      <c r="H2" s="101"/>
      <c r="I2" s="100" t="s">
        <v>7</v>
      </c>
      <c r="J2" s="102"/>
      <c r="K2" s="102"/>
      <c r="L2" s="101"/>
      <c r="M2" s="100" t="s">
        <v>8</v>
      </c>
      <c r="N2" s="102"/>
      <c r="O2" s="101"/>
      <c r="P2" s="1" t="s">
        <v>9</v>
      </c>
      <c r="R2" t="s">
        <v>34</v>
      </c>
      <c r="S2" t="e">
        <f>#REF!</f>
        <v>#REF!</v>
      </c>
      <c r="T2" t="e">
        <f>#REF!</f>
        <v>#REF!</v>
      </c>
    </row>
    <row r="3" spans="1:20" x14ac:dyDescent="0.3">
      <c r="A3" s="3" t="s">
        <v>1</v>
      </c>
      <c r="B3" s="3">
        <v>1700</v>
      </c>
      <c r="C3" s="3">
        <v>1800</v>
      </c>
      <c r="D3" s="3">
        <v>1900</v>
      </c>
      <c r="E3" s="3">
        <v>2100</v>
      </c>
      <c r="F3" s="3">
        <v>2300</v>
      </c>
      <c r="G3" s="3">
        <v>2600</v>
      </c>
      <c r="H3" s="3">
        <v>2900</v>
      </c>
      <c r="I3" s="3">
        <v>3200</v>
      </c>
      <c r="J3" s="3">
        <v>3600</v>
      </c>
      <c r="K3" s="3">
        <v>3900</v>
      </c>
      <c r="L3" s="3">
        <v>4100</v>
      </c>
      <c r="M3" s="3">
        <v>4400</v>
      </c>
      <c r="N3" s="3">
        <v>4700</v>
      </c>
      <c r="O3" s="3">
        <v>4800</v>
      </c>
      <c r="P3" s="3">
        <v>5400</v>
      </c>
      <c r="R3" t="s">
        <v>40</v>
      </c>
      <c r="S3" s="18" t="e">
        <f>S2+IF(MOD(S2*0.03,100)&gt;=50,S2*0.03-MOD(S2*0.03,100)+100,S2*0.03-MOD(S2*0.03,100))</f>
        <v>#REF!</v>
      </c>
    </row>
    <row r="4" spans="1:20" x14ac:dyDescent="0.3">
      <c r="A4" s="22" t="s">
        <v>2</v>
      </c>
      <c r="B4" s="22">
        <v>6600</v>
      </c>
      <c r="C4" s="22">
        <v>6830</v>
      </c>
      <c r="D4" s="22">
        <v>7300</v>
      </c>
      <c r="E4" s="22">
        <v>7680</v>
      </c>
      <c r="F4" s="22">
        <v>8160</v>
      </c>
      <c r="G4" s="22">
        <v>8840</v>
      </c>
      <c r="H4" s="22">
        <v>9600</v>
      </c>
      <c r="I4" s="22">
        <v>10300</v>
      </c>
      <c r="J4" s="22">
        <v>11040</v>
      </c>
      <c r="K4" s="22">
        <v>12270</v>
      </c>
      <c r="L4" s="22">
        <v>12750</v>
      </c>
      <c r="M4" s="22">
        <v>13400</v>
      </c>
      <c r="N4" s="22">
        <v>14930</v>
      </c>
      <c r="O4" s="22">
        <v>15960</v>
      </c>
      <c r="P4" s="22">
        <v>21000</v>
      </c>
      <c r="R4" t="s">
        <v>38</v>
      </c>
      <c r="S4" t="e">
        <f>#REF!</f>
        <v>#REF!</v>
      </c>
      <c r="T4" t="e">
        <f>#REF!</f>
        <v>#REF!</v>
      </c>
    </row>
    <row r="5" spans="1:20" x14ac:dyDescent="0.3">
      <c r="A5" s="6" t="s">
        <v>10</v>
      </c>
      <c r="B5" s="4">
        <v>2.57</v>
      </c>
      <c r="C5" s="4">
        <v>2.57</v>
      </c>
      <c r="D5" s="4">
        <v>2.57</v>
      </c>
      <c r="E5" s="4">
        <v>2.57</v>
      </c>
      <c r="F5" s="4">
        <v>2.57</v>
      </c>
      <c r="G5" s="4">
        <v>2.57</v>
      </c>
      <c r="H5" s="4">
        <v>2.57</v>
      </c>
      <c r="I5" s="5">
        <v>2.62</v>
      </c>
      <c r="J5" s="5">
        <v>2.62</v>
      </c>
      <c r="K5" s="5">
        <v>2.62</v>
      </c>
      <c r="L5" s="5">
        <v>2.62</v>
      </c>
      <c r="M5" s="6">
        <v>2.67</v>
      </c>
      <c r="N5" s="6">
        <v>2.67</v>
      </c>
      <c r="O5" s="6">
        <v>2.67</v>
      </c>
      <c r="P5" s="6">
        <v>2.67</v>
      </c>
      <c r="R5" t="s">
        <v>35</v>
      </c>
      <c r="S5" t="e">
        <f>IF(S4=1,C43,IF(S4=2,D43,IF(S4=3,E43,IF(S4=4,F43,IF(S4=5,G43,IF(S4=6,H43,IF(S4=7,I43,IF(S4=8,J43,IF(S4=9,K43,IF(S4=10,L43,IF(S4=11,M43,S2)))))))))))</f>
        <v>#REF!</v>
      </c>
      <c r="T5" t="e">
        <f>IF(T4=2,C42,IF(T4=3,D42,IF(T4=4,E42,IF(T4=5,F42,IF(T4=6,G42,IF(T4=7,H42,IF(T4=8,I42,IF(T4=9,J42,IF(T4=10,K42,IF(T4=11,L42,IF(T4=12,M42,IF(T4=14,N42,IF(T4=15,O42,IF(T4=16,P42,0))))))))))))))</f>
        <v>#REF!</v>
      </c>
    </row>
    <row r="6" spans="1:20" x14ac:dyDescent="0.3">
      <c r="A6" s="2" t="s">
        <v>3</v>
      </c>
      <c r="B6" s="2">
        <v>1</v>
      </c>
      <c r="C6" s="9">
        <v>2</v>
      </c>
      <c r="D6" s="9">
        <v>3</v>
      </c>
      <c r="E6" s="9">
        <v>4</v>
      </c>
      <c r="F6" s="2">
        <v>5</v>
      </c>
      <c r="G6" s="2">
        <v>6</v>
      </c>
      <c r="H6" s="9">
        <v>7</v>
      </c>
      <c r="I6" s="9">
        <v>8</v>
      </c>
      <c r="J6" s="9">
        <v>9</v>
      </c>
      <c r="K6" s="2">
        <v>10</v>
      </c>
      <c r="L6" s="2">
        <v>11</v>
      </c>
      <c r="M6" s="2">
        <v>12</v>
      </c>
      <c r="N6" s="2">
        <v>14</v>
      </c>
      <c r="O6" s="2">
        <v>15</v>
      </c>
      <c r="P6" s="2">
        <v>16</v>
      </c>
    </row>
    <row r="7" spans="1:20" x14ac:dyDescent="0.3">
      <c r="A7" s="22">
        <v>1</v>
      </c>
      <c r="B7" s="22">
        <f>IF(MOD(B5*B4,100)&gt;=50,B5*B4-MOD(B5*B4,100)+100,B5*B4-MOD(B5*B4,100))</f>
        <v>17000</v>
      </c>
      <c r="C7" s="22">
        <f t="shared" ref="C7:P7" si="0">IF(MOD(C5*C4,100)&gt;=50,C5*C4-MOD(C5*C4,100)+100,C5*C4-MOD(C5*C4,100))</f>
        <v>17600</v>
      </c>
      <c r="D7" s="22">
        <f t="shared" si="0"/>
        <v>18800</v>
      </c>
      <c r="E7" s="22">
        <f t="shared" si="0"/>
        <v>19700</v>
      </c>
      <c r="F7" s="22">
        <f>IF(MOD(F5*F4,100)&gt;=50,F5*F4-MOD(F5*F4,100)+100,F5*F4-MOD(F5*F4,100))</f>
        <v>21000</v>
      </c>
      <c r="G7" s="22">
        <f t="shared" si="0"/>
        <v>22700</v>
      </c>
      <c r="H7" s="22">
        <f>IF(MOD(H5*H4,100)&gt;=50,H5*H4-MOD(H5*H4,100)+100,H5*H4-MOD(H5*H4,100))</f>
        <v>24700</v>
      </c>
      <c r="I7" s="22">
        <f t="shared" si="0"/>
        <v>27000</v>
      </c>
      <c r="J7" s="22">
        <f t="shared" si="0"/>
        <v>28900</v>
      </c>
      <c r="K7" s="22">
        <f t="shared" si="0"/>
        <v>32100</v>
      </c>
      <c r="L7" s="22">
        <f t="shared" si="0"/>
        <v>33400</v>
      </c>
      <c r="M7" s="22">
        <f t="shared" si="0"/>
        <v>35800</v>
      </c>
      <c r="N7" s="22">
        <f t="shared" si="0"/>
        <v>39900</v>
      </c>
      <c r="O7" s="22">
        <f t="shared" si="0"/>
        <v>42600</v>
      </c>
      <c r="P7" s="22">
        <f t="shared" si="0"/>
        <v>56100</v>
      </c>
    </row>
    <row r="8" spans="1:20" x14ac:dyDescent="0.3">
      <c r="A8" s="22">
        <v>2</v>
      </c>
      <c r="B8" s="22">
        <f t="shared" ref="B8:B24" si="1">B7+IF(MOD(B7*0.03,100)&gt;=50,B7*0.03-MOD(B7*0.03,100)+100,B7*0.03-MOD(B7*0.03,100))</f>
        <v>17500</v>
      </c>
      <c r="C8" s="22">
        <f t="shared" ref="C8:P23" si="2">C7+IF(MOD(C7*0.03,100)&gt;=50,C7*0.03-MOD(C7*0.03,100)+100,C7*0.03-MOD(C7*0.03,100))</f>
        <v>18100</v>
      </c>
      <c r="D8" s="22">
        <f t="shared" si="2"/>
        <v>19400</v>
      </c>
      <c r="E8" s="22">
        <f t="shared" si="2"/>
        <v>20300</v>
      </c>
      <c r="F8" s="22">
        <f t="shared" si="2"/>
        <v>21600</v>
      </c>
      <c r="G8" s="22">
        <f t="shared" si="2"/>
        <v>23400</v>
      </c>
      <c r="H8" s="22">
        <f t="shared" si="2"/>
        <v>25400</v>
      </c>
      <c r="I8" s="22">
        <f t="shared" si="2"/>
        <v>27800</v>
      </c>
      <c r="J8" s="22">
        <f t="shared" si="2"/>
        <v>29800</v>
      </c>
      <c r="K8" s="22">
        <f t="shared" si="2"/>
        <v>33100</v>
      </c>
      <c r="L8" s="22">
        <f t="shared" si="2"/>
        <v>34400</v>
      </c>
      <c r="M8" s="22">
        <f t="shared" si="2"/>
        <v>36900</v>
      </c>
      <c r="N8" s="22">
        <f t="shared" si="2"/>
        <v>41100</v>
      </c>
      <c r="O8" s="22">
        <f t="shared" si="2"/>
        <v>43900</v>
      </c>
      <c r="P8" s="22">
        <f t="shared" si="2"/>
        <v>57800</v>
      </c>
    </row>
    <row r="9" spans="1:20" x14ac:dyDescent="0.3">
      <c r="A9" s="22">
        <v>3</v>
      </c>
      <c r="B9" s="22">
        <f t="shared" si="1"/>
        <v>18000</v>
      </c>
      <c r="C9" s="22">
        <f t="shared" si="2"/>
        <v>18600</v>
      </c>
      <c r="D9" s="22">
        <f t="shared" si="2"/>
        <v>20000</v>
      </c>
      <c r="E9" s="22">
        <f t="shared" si="2"/>
        <v>20900</v>
      </c>
      <c r="F9" s="22">
        <f t="shared" si="2"/>
        <v>22200</v>
      </c>
      <c r="G9" s="22">
        <f t="shared" si="2"/>
        <v>24100</v>
      </c>
      <c r="H9" s="22">
        <f t="shared" si="2"/>
        <v>26200</v>
      </c>
      <c r="I9" s="22">
        <f t="shared" si="2"/>
        <v>28600</v>
      </c>
      <c r="J9" s="22">
        <f t="shared" si="2"/>
        <v>30700</v>
      </c>
      <c r="K9" s="22">
        <f t="shared" si="2"/>
        <v>34100</v>
      </c>
      <c r="L9" s="22">
        <f t="shared" si="2"/>
        <v>35400</v>
      </c>
      <c r="M9" s="22">
        <f t="shared" si="2"/>
        <v>38000</v>
      </c>
      <c r="N9" s="22">
        <f t="shared" si="2"/>
        <v>42300</v>
      </c>
      <c r="O9" s="22">
        <f t="shared" si="2"/>
        <v>45200</v>
      </c>
      <c r="P9" s="22">
        <f t="shared" si="2"/>
        <v>59500</v>
      </c>
    </row>
    <row r="10" spans="1:20" x14ac:dyDescent="0.3">
      <c r="A10" s="22">
        <v>4</v>
      </c>
      <c r="B10" s="22">
        <f t="shared" si="1"/>
        <v>18500</v>
      </c>
      <c r="C10" s="22">
        <f t="shared" si="2"/>
        <v>19200</v>
      </c>
      <c r="D10" s="22">
        <f t="shared" si="2"/>
        <v>20600</v>
      </c>
      <c r="E10" s="22">
        <f t="shared" si="2"/>
        <v>21500</v>
      </c>
      <c r="F10" s="22">
        <f t="shared" si="2"/>
        <v>22900</v>
      </c>
      <c r="G10" s="22">
        <f t="shared" si="2"/>
        <v>24800</v>
      </c>
      <c r="H10" s="22">
        <f t="shared" si="2"/>
        <v>27000</v>
      </c>
      <c r="I10" s="22">
        <f t="shared" si="2"/>
        <v>29500</v>
      </c>
      <c r="J10" s="22">
        <f t="shared" si="2"/>
        <v>31600</v>
      </c>
      <c r="K10" s="22">
        <f t="shared" si="2"/>
        <v>35100</v>
      </c>
      <c r="L10" s="22">
        <f t="shared" si="2"/>
        <v>36500</v>
      </c>
      <c r="M10" s="22">
        <f t="shared" si="2"/>
        <v>39100</v>
      </c>
      <c r="N10" s="22">
        <f t="shared" si="2"/>
        <v>43600</v>
      </c>
      <c r="O10" s="22">
        <f t="shared" si="2"/>
        <v>46600</v>
      </c>
      <c r="P10" s="22">
        <f t="shared" si="2"/>
        <v>61300</v>
      </c>
    </row>
    <row r="11" spans="1:20" x14ac:dyDescent="0.3">
      <c r="A11" s="22">
        <v>5</v>
      </c>
      <c r="B11" s="22">
        <f t="shared" si="1"/>
        <v>19100</v>
      </c>
      <c r="C11" s="22">
        <f t="shared" si="2"/>
        <v>19800</v>
      </c>
      <c r="D11" s="22">
        <f t="shared" si="2"/>
        <v>21200</v>
      </c>
      <c r="E11" s="22">
        <f t="shared" si="2"/>
        <v>22100</v>
      </c>
      <c r="F11" s="22">
        <f t="shared" si="2"/>
        <v>23600</v>
      </c>
      <c r="G11" s="22">
        <f t="shared" si="2"/>
        <v>25500</v>
      </c>
      <c r="H11" s="22">
        <f t="shared" si="2"/>
        <v>27800</v>
      </c>
      <c r="I11" s="22">
        <f t="shared" si="2"/>
        <v>30400</v>
      </c>
      <c r="J11" s="22">
        <f t="shared" si="2"/>
        <v>32500</v>
      </c>
      <c r="K11" s="22">
        <f t="shared" si="2"/>
        <v>36200</v>
      </c>
      <c r="L11" s="22">
        <f t="shared" si="2"/>
        <v>37600</v>
      </c>
      <c r="M11" s="22">
        <f t="shared" si="2"/>
        <v>40300</v>
      </c>
      <c r="N11" s="22">
        <f t="shared" si="2"/>
        <v>44900</v>
      </c>
      <c r="O11" s="22">
        <f t="shared" si="2"/>
        <v>48000</v>
      </c>
      <c r="P11" s="22">
        <f t="shared" si="2"/>
        <v>63100</v>
      </c>
    </row>
    <row r="12" spans="1:20" x14ac:dyDescent="0.3">
      <c r="A12" s="22">
        <v>6</v>
      </c>
      <c r="B12" s="22">
        <f t="shared" si="1"/>
        <v>19700</v>
      </c>
      <c r="C12" s="22">
        <f t="shared" si="2"/>
        <v>20400</v>
      </c>
      <c r="D12" s="22">
        <f t="shared" si="2"/>
        <v>21800</v>
      </c>
      <c r="E12" s="22">
        <f t="shared" si="2"/>
        <v>22800</v>
      </c>
      <c r="F12" s="22">
        <f t="shared" si="2"/>
        <v>24300</v>
      </c>
      <c r="G12" s="22">
        <f t="shared" si="2"/>
        <v>26300</v>
      </c>
      <c r="H12" s="22">
        <f t="shared" si="2"/>
        <v>28600</v>
      </c>
      <c r="I12" s="22">
        <f t="shared" si="2"/>
        <v>31300</v>
      </c>
      <c r="J12" s="22">
        <f t="shared" si="2"/>
        <v>33500</v>
      </c>
      <c r="K12" s="22">
        <f t="shared" si="2"/>
        <v>37300</v>
      </c>
      <c r="L12" s="22">
        <f t="shared" si="2"/>
        <v>38700</v>
      </c>
      <c r="M12" s="22">
        <f t="shared" si="2"/>
        <v>41500</v>
      </c>
      <c r="N12" s="22">
        <f t="shared" si="2"/>
        <v>46200</v>
      </c>
      <c r="O12" s="22">
        <f t="shared" si="2"/>
        <v>49400</v>
      </c>
      <c r="P12" s="22">
        <f t="shared" si="2"/>
        <v>65000</v>
      </c>
    </row>
    <row r="13" spans="1:20" x14ac:dyDescent="0.3">
      <c r="A13" s="22">
        <v>7</v>
      </c>
      <c r="B13" s="22">
        <f t="shared" si="1"/>
        <v>20300</v>
      </c>
      <c r="C13" s="22">
        <f t="shared" si="2"/>
        <v>21000</v>
      </c>
      <c r="D13" s="22">
        <f t="shared" si="2"/>
        <v>22500</v>
      </c>
      <c r="E13" s="22">
        <f t="shared" si="2"/>
        <v>23500</v>
      </c>
      <c r="F13" s="22">
        <f t="shared" si="2"/>
        <v>25000</v>
      </c>
      <c r="G13" s="22">
        <f t="shared" si="2"/>
        <v>27100</v>
      </c>
      <c r="H13" s="22">
        <f t="shared" si="2"/>
        <v>29500</v>
      </c>
      <c r="I13" s="22">
        <f t="shared" si="2"/>
        <v>32200</v>
      </c>
      <c r="J13" s="22">
        <f t="shared" si="2"/>
        <v>34500</v>
      </c>
      <c r="K13" s="22">
        <f t="shared" si="2"/>
        <v>38400</v>
      </c>
      <c r="L13" s="22">
        <f t="shared" si="2"/>
        <v>39900</v>
      </c>
      <c r="M13" s="22">
        <f t="shared" si="2"/>
        <v>42700</v>
      </c>
      <c r="N13" s="22">
        <f t="shared" si="2"/>
        <v>47600</v>
      </c>
      <c r="O13" s="22">
        <f t="shared" si="2"/>
        <v>50900</v>
      </c>
      <c r="P13" s="22">
        <f t="shared" si="2"/>
        <v>67000</v>
      </c>
    </row>
    <row r="14" spans="1:20" x14ac:dyDescent="0.3">
      <c r="A14" s="22">
        <v>8</v>
      </c>
      <c r="B14" s="22">
        <f t="shared" si="1"/>
        <v>20900</v>
      </c>
      <c r="C14" s="22">
        <f t="shared" si="2"/>
        <v>21600</v>
      </c>
      <c r="D14" s="22">
        <f t="shared" si="2"/>
        <v>23200</v>
      </c>
      <c r="E14" s="22">
        <f t="shared" si="2"/>
        <v>24200</v>
      </c>
      <c r="F14" s="22">
        <f t="shared" si="2"/>
        <v>25800</v>
      </c>
      <c r="G14" s="22">
        <f t="shared" si="2"/>
        <v>27900</v>
      </c>
      <c r="H14" s="22">
        <f t="shared" si="2"/>
        <v>30400</v>
      </c>
      <c r="I14" s="22">
        <f t="shared" si="2"/>
        <v>33200</v>
      </c>
      <c r="J14" s="22">
        <f t="shared" si="2"/>
        <v>35500</v>
      </c>
      <c r="K14" s="22">
        <f t="shared" si="2"/>
        <v>39600</v>
      </c>
      <c r="L14" s="22">
        <f t="shared" si="2"/>
        <v>41100</v>
      </c>
      <c r="M14" s="22">
        <f t="shared" si="2"/>
        <v>44000</v>
      </c>
      <c r="N14" s="22">
        <f t="shared" si="2"/>
        <v>49000</v>
      </c>
      <c r="O14" s="22">
        <f t="shared" si="2"/>
        <v>52400</v>
      </c>
      <c r="P14" s="22">
        <f t="shared" si="2"/>
        <v>69000</v>
      </c>
    </row>
    <row r="15" spans="1:20" x14ac:dyDescent="0.3">
      <c r="A15" s="22">
        <v>9</v>
      </c>
      <c r="B15" s="22">
        <f t="shared" si="1"/>
        <v>21500</v>
      </c>
      <c r="C15" s="22">
        <f t="shared" si="2"/>
        <v>22200</v>
      </c>
      <c r="D15" s="22">
        <f t="shared" si="2"/>
        <v>23900</v>
      </c>
      <c r="E15" s="22">
        <f t="shared" si="2"/>
        <v>24900</v>
      </c>
      <c r="F15" s="22">
        <f t="shared" si="2"/>
        <v>26600</v>
      </c>
      <c r="G15" s="22">
        <f t="shared" si="2"/>
        <v>28700</v>
      </c>
      <c r="H15" s="22">
        <f t="shared" si="2"/>
        <v>31300</v>
      </c>
      <c r="I15" s="22">
        <f t="shared" si="2"/>
        <v>34200</v>
      </c>
      <c r="J15" s="22">
        <f t="shared" si="2"/>
        <v>36600</v>
      </c>
      <c r="K15" s="22">
        <f t="shared" si="2"/>
        <v>40800</v>
      </c>
      <c r="L15" s="22">
        <f t="shared" si="2"/>
        <v>42300</v>
      </c>
      <c r="M15" s="22">
        <f t="shared" si="2"/>
        <v>45300</v>
      </c>
      <c r="N15" s="22">
        <f t="shared" si="2"/>
        <v>50500</v>
      </c>
      <c r="O15" s="22">
        <f t="shared" si="2"/>
        <v>54000</v>
      </c>
      <c r="P15" s="22">
        <f t="shared" si="2"/>
        <v>71100</v>
      </c>
    </row>
    <row r="16" spans="1:20" x14ac:dyDescent="0.3">
      <c r="A16" s="22">
        <v>10</v>
      </c>
      <c r="B16" s="22">
        <f t="shared" si="1"/>
        <v>22100</v>
      </c>
      <c r="C16" s="22">
        <f t="shared" si="2"/>
        <v>22900</v>
      </c>
      <c r="D16" s="22">
        <f t="shared" si="2"/>
        <v>24600</v>
      </c>
      <c r="E16" s="22">
        <f t="shared" si="2"/>
        <v>25600</v>
      </c>
      <c r="F16" s="22">
        <f t="shared" si="2"/>
        <v>27400</v>
      </c>
      <c r="G16" s="22">
        <f t="shared" si="2"/>
        <v>29600</v>
      </c>
      <c r="H16" s="22">
        <f t="shared" si="2"/>
        <v>32200</v>
      </c>
      <c r="I16" s="22">
        <f t="shared" si="2"/>
        <v>35200</v>
      </c>
      <c r="J16" s="22">
        <f t="shared" si="2"/>
        <v>37700</v>
      </c>
      <c r="K16" s="22">
        <f t="shared" si="2"/>
        <v>42000</v>
      </c>
      <c r="L16" s="22">
        <f t="shared" si="2"/>
        <v>43600</v>
      </c>
      <c r="M16" s="22">
        <f t="shared" si="2"/>
        <v>46700</v>
      </c>
      <c r="N16" s="22">
        <f t="shared" si="2"/>
        <v>52000</v>
      </c>
      <c r="O16" s="22">
        <f t="shared" si="2"/>
        <v>55600</v>
      </c>
      <c r="P16" s="22">
        <f t="shared" si="2"/>
        <v>73200</v>
      </c>
    </row>
    <row r="17" spans="1:16" x14ac:dyDescent="0.3">
      <c r="A17" s="22">
        <v>11</v>
      </c>
      <c r="B17" s="22">
        <f t="shared" si="1"/>
        <v>22800</v>
      </c>
      <c r="C17" s="22">
        <f t="shared" si="2"/>
        <v>23600</v>
      </c>
      <c r="D17" s="22">
        <f t="shared" si="2"/>
        <v>25300</v>
      </c>
      <c r="E17" s="22">
        <f t="shared" si="2"/>
        <v>26400</v>
      </c>
      <c r="F17" s="22">
        <f t="shared" si="2"/>
        <v>28200</v>
      </c>
      <c r="G17" s="22">
        <f t="shared" si="2"/>
        <v>30500</v>
      </c>
      <c r="H17" s="22">
        <f t="shared" si="2"/>
        <v>33200</v>
      </c>
      <c r="I17" s="22">
        <f t="shared" si="2"/>
        <v>36300</v>
      </c>
      <c r="J17" s="22">
        <f t="shared" si="2"/>
        <v>38800</v>
      </c>
      <c r="K17" s="22">
        <f t="shared" si="2"/>
        <v>43300</v>
      </c>
      <c r="L17" s="22">
        <f t="shared" si="2"/>
        <v>44900</v>
      </c>
      <c r="M17" s="22">
        <f t="shared" si="2"/>
        <v>48100</v>
      </c>
      <c r="N17" s="22">
        <f t="shared" si="2"/>
        <v>53600</v>
      </c>
      <c r="O17" s="22">
        <f t="shared" si="2"/>
        <v>57300</v>
      </c>
      <c r="P17" s="22">
        <f t="shared" si="2"/>
        <v>75400</v>
      </c>
    </row>
    <row r="18" spans="1:16" x14ac:dyDescent="0.3">
      <c r="A18" s="22">
        <v>12</v>
      </c>
      <c r="B18" s="22">
        <f t="shared" si="1"/>
        <v>23500</v>
      </c>
      <c r="C18" s="22">
        <f t="shared" si="2"/>
        <v>24300</v>
      </c>
      <c r="D18" s="22">
        <f t="shared" si="2"/>
        <v>26100</v>
      </c>
      <c r="E18" s="22">
        <f t="shared" si="2"/>
        <v>27200</v>
      </c>
      <c r="F18" s="22">
        <f t="shared" si="2"/>
        <v>29000</v>
      </c>
      <c r="G18" s="22">
        <f t="shared" si="2"/>
        <v>31400</v>
      </c>
      <c r="H18" s="22">
        <f t="shared" si="2"/>
        <v>34200</v>
      </c>
      <c r="I18" s="22">
        <f t="shared" si="2"/>
        <v>37400</v>
      </c>
      <c r="J18" s="22">
        <f t="shared" si="2"/>
        <v>40000</v>
      </c>
      <c r="K18" s="22">
        <f t="shared" si="2"/>
        <v>44600</v>
      </c>
      <c r="L18" s="22">
        <f t="shared" si="2"/>
        <v>46200</v>
      </c>
      <c r="M18" s="22">
        <f t="shared" si="2"/>
        <v>49500</v>
      </c>
      <c r="N18" s="22">
        <f t="shared" si="2"/>
        <v>55200</v>
      </c>
      <c r="O18" s="22">
        <f t="shared" si="2"/>
        <v>59000</v>
      </c>
      <c r="P18" s="22">
        <f t="shared" si="2"/>
        <v>77700</v>
      </c>
    </row>
    <row r="19" spans="1:16" x14ac:dyDescent="0.3">
      <c r="A19" s="22">
        <v>13</v>
      </c>
      <c r="B19" s="22">
        <f t="shared" si="1"/>
        <v>24200</v>
      </c>
      <c r="C19" s="22">
        <f t="shared" si="2"/>
        <v>25000</v>
      </c>
      <c r="D19" s="22">
        <f t="shared" si="2"/>
        <v>26900</v>
      </c>
      <c r="E19" s="22">
        <f t="shared" si="2"/>
        <v>28000</v>
      </c>
      <c r="F19" s="22">
        <f t="shared" si="2"/>
        <v>29900</v>
      </c>
      <c r="G19" s="22">
        <f t="shared" si="2"/>
        <v>32300</v>
      </c>
      <c r="H19" s="22">
        <f t="shared" si="2"/>
        <v>35200</v>
      </c>
      <c r="I19" s="22">
        <f t="shared" si="2"/>
        <v>38500</v>
      </c>
      <c r="J19" s="22">
        <f t="shared" si="2"/>
        <v>41200</v>
      </c>
      <c r="K19" s="22">
        <f t="shared" si="2"/>
        <v>45900</v>
      </c>
      <c r="L19" s="22">
        <f t="shared" si="2"/>
        <v>47600</v>
      </c>
      <c r="M19" s="22">
        <f t="shared" si="2"/>
        <v>51000</v>
      </c>
      <c r="N19" s="22">
        <f t="shared" si="2"/>
        <v>56900</v>
      </c>
      <c r="O19" s="22">
        <f t="shared" si="2"/>
        <v>60800</v>
      </c>
      <c r="P19" s="22">
        <f t="shared" si="2"/>
        <v>80000</v>
      </c>
    </row>
    <row r="20" spans="1:16" x14ac:dyDescent="0.3">
      <c r="A20" s="22">
        <v>14</v>
      </c>
      <c r="B20" s="22">
        <f t="shared" si="1"/>
        <v>24900</v>
      </c>
      <c r="C20" s="22">
        <f t="shared" si="2"/>
        <v>25800</v>
      </c>
      <c r="D20" s="22">
        <f t="shared" si="2"/>
        <v>27700</v>
      </c>
      <c r="E20" s="22">
        <f t="shared" si="2"/>
        <v>28800</v>
      </c>
      <c r="F20" s="22">
        <f t="shared" si="2"/>
        <v>30800</v>
      </c>
      <c r="G20" s="22">
        <f t="shared" si="2"/>
        <v>33300</v>
      </c>
      <c r="H20" s="22">
        <f t="shared" si="2"/>
        <v>36300</v>
      </c>
      <c r="I20" s="22">
        <f t="shared" si="2"/>
        <v>39700</v>
      </c>
      <c r="J20" s="22">
        <f t="shared" si="2"/>
        <v>42400</v>
      </c>
      <c r="K20" s="22">
        <f t="shared" si="2"/>
        <v>47300</v>
      </c>
      <c r="L20" s="22">
        <f t="shared" si="2"/>
        <v>49000</v>
      </c>
      <c r="M20" s="22">
        <f t="shared" si="2"/>
        <v>52500</v>
      </c>
      <c r="N20" s="22">
        <f t="shared" si="2"/>
        <v>58600</v>
      </c>
      <c r="O20" s="22">
        <f t="shared" si="2"/>
        <v>62600</v>
      </c>
      <c r="P20" s="22">
        <f t="shared" si="2"/>
        <v>82400</v>
      </c>
    </row>
    <row r="21" spans="1:16" x14ac:dyDescent="0.3">
      <c r="A21" s="22">
        <v>15</v>
      </c>
      <c r="B21" s="22">
        <f t="shared" si="1"/>
        <v>25600</v>
      </c>
      <c r="C21" s="22">
        <f t="shared" si="2"/>
        <v>26600</v>
      </c>
      <c r="D21" s="22">
        <f t="shared" si="2"/>
        <v>28500</v>
      </c>
      <c r="E21" s="22">
        <f t="shared" si="2"/>
        <v>29700</v>
      </c>
      <c r="F21" s="22">
        <f t="shared" si="2"/>
        <v>31700</v>
      </c>
      <c r="G21" s="22">
        <f t="shared" si="2"/>
        <v>34300</v>
      </c>
      <c r="H21" s="22">
        <f t="shared" si="2"/>
        <v>37400</v>
      </c>
      <c r="I21" s="22">
        <f t="shared" si="2"/>
        <v>40900</v>
      </c>
      <c r="J21" s="22">
        <f t="shared" si="2"/>
        <v>43700</v>
      </c>
      <c r="K21" s="22">
        <f t="shared" si="2"/>
        <v>48700</v>
      </c>
      <c r="L21" s="22">
        <f t="shared" si="2"/>
        <v>50500</v>
      </c>
      <c r="M21" s="22">
        <f t="shared" si="2"/>
        <v>54100</v>
      </c>
      <c r="N21" s="22">
        <f t="shared" si="2"/>
        <v>60400</v>
      </c>
      <c r="O21" s="22">
        <f t="shared" si="2"/>
        <v>64500</v>
      </c>
      <c r="P21" s="22">
        <f t="shared" si="2"/>
        <v>84900</v>
      </c>
    </row>
    <row r="22" spans="1:16" x14ac:dyDescent="0.3">
      <c r="A22" s="22">
        <v>16</v>
      </c>
      <c r="B22" s="22">
        <f t="shared" si="1"/>
        <v>26400</v>
      </c>
      <c r="C22" s="22">
        <f t="shared" si="2"/>
        <v>27400</v>
      </c>
      <c r="D22" s="22">
        <f t="shared" si="2"/>
        <v>29400</v>
      </c>
      <c r="E22" s="22">
        <f t="shared" si="2"/>
        <v>30600</v>
      </c>
      <c r="F22" s="22">
        <f t="shared" si="2"/>
        <v>32700</v>
      </c>
      <c r="G22" s="22">
        <f t="shared" si="2"/>
        <v>35300</v>
      </c>
      <c r="H22" s="22">
        <f t="shared" si="2"/>
        <v>38500</v>
      </c>
      <c r="I22" s="22">
        <f t="shared" si="2"/>
        <v>42100</v>
      </c>
      <c r="J22" s="22">
        <f t="shared" si="2"/>
        <v>45000</v>
      </c>
      <c r="K22" s="22">
        <f t="shared" si="2"/>
        <v>50200</v>
      </c>
      <c r="L22" s="22">
        <f t="shared" si="2"/>
        <v>52000</v>
      </c>
      <c r="M22" s="22">
        <f t="shared" si="2"/>
        <v>55700</v>
      </c>
      <c r="N22" s="22">
        <f t="shared" si="2"/>
        <v>62200</v>
      </c>
      <c r="O22" s="22">
        <f t="shared" si="2"/>
        <v>66400</v>
      </c>
      <c r="P22" s="22">
        <f t="shared" si="2"/>
        <v>87400</v>
      </c>
    </row>
    <row r="23" spans="1:16" x14ac:dyDescent="0.3">
      <c r="A23" s="22">
        <v>17</v>
      </c>
      <c r="B23" s="22">
        <f t="shared" si="1"/>
        <v>27200</v>
      </c>
      <c r="C23" s="22">
        <f t="shared" si="2"/>
        <v>28200</v>
      </c>
      <c r="D23" s="22">
        <f t="shared" si="2"/>
        <v>30300</v>
      </c>
      <c r="E23" s="22">
        <f t="shared" si="2"/>
        <v>31500</v>
      </c>
      <c r="F23" s="22">
        <f t="shared" si="2"/>
        <v>33700</v>
      </c>
      <c r="G23" s="22">
        <f t="shared" si="2"/>
        <v>36400</v>
      </c>
      <c r="H23" s="22">
        <f t="shared" si="2"/>
        <v>39700</v>
      </c>
      <c r="I23" s="22">
        <f t="shared" si="2"/>
        <v>43400</v>
      </c>
      <c r="J23" s="22">
        <f t="shared" si="2"/>
        <v>46400</v>
      </c>
      <c r="K23" s="22">
        <f t="shared" si="2"/>
        <v>51700</v>
      </c>
      <c r="L23" s="22">
        <f t="shared" si="2"/>
        <v>53600</v>
      </c>
      <c r="M23" s="22">
        <f t="shared" si="2"/>
        <v>57400</v>
      </c>
      <c r="N23" s="22">
        <f t="shared" si="2"/>
        <v>64100</v>
      </c>
      <c r="O23" s="22">
        <f t="shared" si="2"/>
        <v>68400</v>
      </c>
      <c r="P23" s="22">
        <f t="shared" si="2"/>
        <v>90000</v>
      </c>
    </row>
    <row r="24" spans="1:16" x14ac:dyDescent="0.3">
      <c r="A24" s="22">
        <v>18</v>
      </c>
      <c r="B24" s="22">
        <f t="shared" si="1"/>
        <v>28000</v>
      </c>
      <c r="C24" s="22">
        <f t="shared" ref="C24:P24" si="3">C23+IF(MOD(C23*0.03,100)&gt;=50,C23*0.03-MOD(C23*0.03,100)+100,C23*0.03-MOD(C23*0.03,100))</f>
        <v>29000</v>
      </c>
      <c r="D24" s="22">
        <f t="shared" si="3"/>
        <v>31200</v>
      </c>
      <c r="E24" s="22">
        <f t="shared" si="3"/>
        <v>32400</v>
      </c>
      <c r="F24" s="22">
        <f t="shared" si="3"/>
        <v>34700</v>
      </c>
      <c r="G24" s="22">
        <f t="shared" si="3"/>
        <v>37500</v>
      </c>
      <c r="H24" s="22">
        <f t="shared" si="3"/>
        <v>40900</v>
      </c>
      <c r="I24" s="22">
        <f t="shared" si="3"/>
        <v>44700</v>
      </c>
      <c r="J24" s="22">
        <f t="shared" si="3"/>
        <v>47800</v>
      </c>
      <c r="K24" s="22">
        <f t="shared" si="3"/>
        <v>53300</v>
      </c>
      <c r="L24" s="22">
        <f t="shared" si="3"/>
        <v>55200</v>
      </c>
      <c r="M24" s="22">
        <f t="shared" si="3"/>
        <v>59100</v>
      </c>
      <c r="N24" s="22">
        <f t="shared" si="3"/>
        <v>66000</v>
      </c>
      <c r="O24" s="22">
        <f t="shared" si="3"/>
        <v>70500</v>
      </c>
      <c r="P24" s="22">
        <f t="shared" si="3"/>
        <v>92700</v>
      </c>
    </row>
    <row r="25" spans="1:16" x14ac:dyDescent="0.3">
      <c r="A25" s="22">
        <v>19</v>
      </c>
      <c r="B25" s="22">
        <f t="shared" ref="B25:P39" si="4">B24+IF(MOD(B24*0.03,100)&gt;=50,B24*0.03-MOD(B24*0.03,100)+100,B24*0.03-MOD(B24*0.03,100))</f>
        <v>28800</v>
      </c>
      <c r="C25" s="22">
        <f t="shared" si="4"/>
        <v>29900</v>
      </c>
      <c r="D25" s="22">
        <f t="shared" si="4"/>
        <v>32100</v>
      </c>
      <c r="E25" s="22">
        <f t="shared" si="4"/>
        <v>33400</v>
      </c>
      <c r="F25" s="22">
        <f t="shared" si="4"/>
        <v>35700</v>
      </c>
      <c r="G25" s="22">
        <f t="shared" si="4"/>
        <v>38600</v>
      </c>
      <c r="H25" s="22">
        <f t="shared" si="4"/>
        <v>42100</v>
      </c>
      <c r="I25" s="22">
        <f t="shared" si="4"/>
        <v>46000</v>
      </c>
      <c r="J25" s="22">
        <f t="shared" si="4"/>
        <v>49200</v>
      </c>
      <c r="K25" s="22">
        <f t="shared" si="4"/>
        <v>54900</v>
      </c>
      <c r="L25" s="22">
        <f t="shared" si="4"/>
        <v>56900</v>
      </c>
      <c r="M25" s="22">
        <f t="shared" si="4"/>
        <v>60900</v>
      </c>
      <c r="N25" s="22">
        <f t="shared" si="4"/>
        <v>68000</v>
      </c>
      <c r="O25" s="22">
        <f t="shared" si="4"/>
        <v>72600</v>
      </c>
      <c r="P25" s="22">
        <f t="shared" si="4"/>
        <v>95500</v>
      </c>
    </row>
    <row r="26" spans="1:16" x14ac:dyDescent="0.3">
      <c r="A26" s="22">
        <v>20</v>
      </c>
      <c r="B26" s="22">
        <f t="shared" si="4"/>
        <v>29700</v>
      </c>
      <c r="C26" s="22">
        <f t="shared" si="4"/>
        <v>30800</v>
      </c>
      <c r="D26" s="22">
        <f t="shared" si="4"/>
        <v>33100</v>
      </c>
      <c r="E26" s="22">
        <f t="shared" si="4"/>
        <v>34400</v>
      </c>
      <c r="F26" s="22">
        <f t="shared" si="4"/>
        <v>36800</v>
      </c>
      <c r="G26" s="22">
        <f t="shared" si="4"/>
        <v>39800</v>
      </c>
      <c r="H26" s="22">
        <f t="shared" si="4"/>
        <v>43400</v>
      </c>
      <c r="I26" s="22">
        <f t="shared" si="4"/>
        <v>47400</v>
      </c>
      <c r="J26" s="22">
        <f t="shared" si="4"/>
        <v>50700</v>
      </c>
      <c r="K26" s="22">
        <f t="shared" si="4"/>
        <v>56500</v>
      </c>
      <c r="L26" s="22">
        <f t="shared" si="4"/>
        <v>58600</v>
      </c>
      <c r="M26" s="22">
        <f t="shared" si="4"/>
        <v>62700</v>
      </c>
      <c r="N26" s="22">
        <f t="shared" si="4"/>
        <v>70000</v>
      </c>
      <c r="O26" s="22">
        <f t="shared" si="4"/>
        <v>74800</v>
      </c>
      <c r="P26" s="22">
        <f t="shared" si="4"/>
        <v>98400</v>
      </c>
    </row>
    <row r="27" spans="1:16" x14ac:dyDescent="0.3">
      <c r="A27" s="22">
        <v>21</v>
      </c>
      <c r="B27" s="22">
        <f t="shared" si="4"/>
        <v>30600</v>
      </c>
      <c r="C27" s="22">
        <f t="shared" si="4"/>
        <v>31700</v>
      </c>
      <c r="D27" s="22">
        <f t="shared" si="4"/>
        <v>34100</v>
      </c>
      <c r="E27" s="22">
        <f t="shared" si="4"/>
        <v>35400</v>
      </c>
      <c r="F27" s="22">
        <f t="shared" si="4"/>
        <v>37900</v>
      </c>
      <c r="G27" s="22">
        <f t="shared" si="4"/>
        <v>41000</v>
      </c>
      <c r="H27" s="22">
        <f t="shared" si="4"/>
        <v>44700</v>
      </c>
      <c r="I27" s="22">
        <f t="shared" si="4"/>
        <v>48800</v>
      </c>
      <c r="J27" s="22">
        <f t="shared" si="4"/>
        <v>52200</v>
      </c>
      <c r="K27" s="22">
        <f t="shared" si="4"/>
        <v>58200</v>
      </c>
      <c r="L27" s="22">
        <f t="shared" si="4"/>
        <v>60400</v>
      </c>
      <c r="M27" s="22">
        <f t="shared" si="4"/>
        <v>64600</v>
      </c>
      <c r="N27" s="22">
        <f t="shared" si="4"/>
        <v>72100</v>
      </c>
      <c r="O27" s="22">
        <f t="shared" si="4"/>
        <v>77000</v>
      </c>
      <c r="P27" s="22">
        <f t="shared" si="4"/>
        <v>101400</v>
      </c>
    </row>
    <row r="28" spans="1:16" x14ac:dyDescent="0.3">
      <c r="A28" s="22">
        <v>22</v>
      </c>
      <c r="B28" s="22">
        <f t="shared" si="4"/>
        <v>31500</v>
      </c>
      <c r="C28" s="22">
        <f t="shared" si="4"/>
        <v>32700</v>
      </c>
      <c r="D28" s="22">
        <f t="shared" si="4"/>
        <v>35100</v>
      </c>
      <c r="E28" s="22">
        <f t="shared" si="4"/>
        <v>36500</v>
      </c>
      <c r="F28" s="22">
        <f t="shared" si="4"/>
        <v>39000</v>
      </c>
      <c r="G28" s="22">
        <f t="shared" si="4"/>
        <v>42200</v>
      </c>
      <c r="H28" s="22">
        <f t="shared" si="4"/>
        <v>46000</v>
      </c>
      <c r="I28" s="22">
        <f t="shared" si="4"/>
        <v>50300</v>
      </c>
      <c r="J28" s="22">
        <f t="shared" si="4"/>
        <v>53800</v>
      </c>
      <c r="K28" s="22">
        <f t="shared" si="4"/>
        <v>59900</v>
      </c>
      <c r="L28" s="22">
        <f t="shared" si="4"/>
        <v>62200</v>
      </c>
      <c r="M28" s="22">
        <f t="shared" si="4"/>
        <v>66500</v>
      </c>
      <c r="N28" s="22">
        <f t="shared" si="4"/>
        <v>74300</v>
      </c>
      <c r="O28" s="22">
        <f t="shared" si="4"/>
        <v>79300</v>
      </c>
      <c r="P28" s="22">
        <f t="shared" si="4"/>
        <v>104400</v>
      </c>
    </row>
    <row r="29" spans="1:16" x14ac:dyDescent="0.3">
      <c r="A29" s="22">
        <v>23</v>
      </c>
      <c r="B29" s="22">
        <f t="shared" si="4"/>
        <v>32400</v>
      </c>
      <c r="C29" s="22">
        <f t="shared" si="4"/>
        <v>33700</v>
      </c>
      <c r="D29" s="22">
        <f t="shared" si="4"/>
        <v>36200</v>
      </c>
      <c r="E29" s="22">
        <f t="shared" si="4"/>
        <v>37600</v>
      </c>
      <c r="F29" s="22">
        <f t="shared" si="4"/>
        <v>40200</v>
      </c>
      <c r="G29" s="22">
        <f t="shared" si="4"/>
        <v>43500</v>
      </c>
      <c r="H29" s="22">
        <f t="shared" si="4"/>
        <v>47400</v>
      </c>
      <c r="I29" s="22">
        <f t="shared" si="4"/>
        <v>51800</v>
      </c>
      <c r="J29" s="22">
        <f t="shared" si="4"/>
        <v>55400</v>
      </c>
      <c r="K29" s="22">
        <f t="shared" si="4"/>
        <v>61700</v>
      </c>
      <c r="L29" s="22">
        <f t="shared" si="4"/>
        <v>64100</v>
      </c>
      <c r="M29" s="22">
        <f t="shared" si="4"/>
        <v>68500</v>
      </c>
      <c r="N29" s="22">
        <f t="shared" si="4"/>
        <v>76500</v>
      </c>
      <c r="O29" s="22">
        <f t="shared" si="4"/>
        <v>81700</v>
      </c>
      <c r="P29" s="22">
        <f t="shared" si="4"/>
        <v>107500</v>
      </c>
    </row>
    <row r="30" spans="1:16" x14ac:dyDescent="0.3">
      <c r="A30" s="22">
        <v>24</v>
      </c>
      <c r="B30" s="22">
        <f t="shared" si="4"/>
        <v>33400</v>
      </c>
      <c r="C30" s="22">
        <f t="shared" si="4"/>
        <v>34700</v>
      </c>
      <c r="D30" s="22">
        <f t="shared" si="4"/>
        <v>37300</v>
      </c>
      <c r="E30" s="22">
        <f t="shared" si="4"/>
        <v>38700</v>
      </c>
      <c r="F30" s="22">
        <f t="shared" si="4"/>
        <v>41400</v>
      </c>
      <c r="G30" s="22">
        <f t="shared" si="4"/>
        <v>44800</v>
      </c>
      <c r="H30" s="22">
        <f t="shared" si="4"/>
        <v>48800</v>
      </c>
      <c r="I30" s="22">
        <f t="shared" si="4"/>
        <v>53400</v>
      </c>
      <c r="J30" s="22">
        <f t="shared" si="4"/>
        <v>57100</v>
      </c>
      <c r="K30" s="22">
        <f t="shared" si="4"/>
        <v>63600</v>
      </c>
      <c r="L30" s="22">
        <f t="shared" si="4"/>
        <v>66000</v>
      </c>
      <c r="M30" s="22">
        <f t="shared" si="4"/>
        <v>70600</v>
      </c>
      <c r="N30" s="22">
        <f t="shared" si="4"/>
        <v>78800</v>
      </c>
      <c r="O30" s="22">
        <f t="shared" si="4"/>
        <v>84200</v>
      </c>
      <c r="P30" s="22">
        <f t="shared" si="4"/>
        <v>110700</v>
      </c>
    </row>
    <row r="31" spans="1:16" x14ac:dyDescent="0.3">
      <c r="A31" s="22">
        <v>25</v>
      </c>
      <c r="B31" s="22">
        <f t="shared" si="4"/>
        <v>34400</v>
      </c>
      <c r="C31" s="22">
        <f t="shared" si="4"/>
        <v>35700</v>
      </c>
      <c r="D31" s="22">
        <f t="shared" si="4"/>
        <v>38400</v>
      </c>
      <c r="E31" s="22">
        <f t="shared" si="4"/>
        <v>39900</v>
      </c>
      <c r="F31" s="22">
        <f t="shared" si="4"/>
        <v>42600</v>
      </c>
      <c r="G31" s="22">
        <f t="shared" si="4"/>
        <v>46100</v>
      </c>
      <c r="H31" s="22">
        <f t="shared" si="4"/>
        <v>50300</v>
      </c>
      <c r="I31" s="22">
        <f t="shared" si="4"/>
        <v>55000</v>
      </c>
      <c r="J31" s="22">
        <f t="shared" si="4"/>
        <v>58800</v>
      </c>
      <c r="K31" s="22">
        <f t="shared" si="4"/>
        <v>65500</v>
      </c>
      <c r="L31" s="22">
        <f t="shared" si="4"/>
        <v>68000</v>
      </c>
      <c r="M31" s="22">
        <f t="shared" si="4"/>
        <v>72700</v>
      </c>
      <c r="N31" s="22">
        <f t="shared" si="4"/>
        <v>81200</v>
      </c>
      <c r="O31" s="22">
        <f t="shared" si="4"/>
        <v>86700</v>
      </c>
      <c r="P31" s="22">
        <f t="shared" si="4"/>
        <v>114000</v>
      </c>
    </row>
    <row r="32" spans="1:16" x14ac:dyDescent="0.3">
      <c r="A32" s="22">
        <v>26</v>
      </c>
      <c r="B32" s="22">
        <f t="shared" si="4"/>
        <v>35400</v>
      </c>
      <c r="C32" s="22">
        <f t="shared" si="4"/>
        <v>36800</v>
      </c>
      <c r="D32" s="22">
        <f t="shared" si="4"/>
        <v>39600</v>
      </c>
      <c r="E32" s="22">
        <f t="shared" si="4"/>
        <v>41100</v>
      </c>
      <c r="F32" s="22">
        <f t="shared" si="4"/>
        <v>43900</v>
      </c>
      <c r="G32" s="22">
        <f t="shared" si="4"/>
        <v>47500</v>
      </c>
      <c r="H32" s="22">
        <f t="shared" si="4"/>
        <v>51800</v>
      </c>
      <c r="I32" s="22">
        <f t="shared" si="4"/>
        <v>56700</v>
      </c>
      <c r="J32" s="22">
        <f t="shared" si="4"/>
        <v>60600</v>
      </c>
      <c r="K32" s="22">
        <f t="shared" si="4"/>
        <v>67500</v>
      </c>
      <c r="L32" s="22">
        <f t="shared" si="4"/>
        <v>70000</v>
      </c>
      <c r="M32" s="22">
        <f t="shared" si="4"/>
        <v>74900</v>
      </c>
      <c r="N32" s="22">
        <f t="shared" si="4"/>
        <v>83600</v>
      </c>
      <c r="O32" s="22">
        <f t="shared" si="4"/>
        <v>89300</v>
      </c>
      <c r="P32" s="22">
        <f t="shared" si="4"/>
        <v>117400</v>
      </c>
    </row>
    <row r="33" spans="1:16" x14ac:dyDescent="0.3">
      <c r="A33" s="22">
        <v>27</v>
      </c>
      <c r="B33" s="22">
        <f t="shared" si="4"/>
        <v>36500</v>
      </c>
      <c r="C33" s="22">
        <f t="shared" si="4"/>
        <v>37900</v>
      </c>
      <c r="D33" s="22">
        <f t="shared" si="4"/>
        <v>40800</v>
      </c>
      <c r="E33" s="22">
        <f t="shared" si="4"/>
        <v>42300</v>
      </c>
      <c r="F33" s="22">
        <f t="shared" si="4"/>
        <v>45200</v>
      </c>
      <c r="G33" s="22">
        <f t="shared" si="4"/>
        <v>48900</v>
      </c>
      <c r="H33" s="22">
        <f t="shared" si="4"/>
        <v>53400</v>
      </c>
      <c r="I33" s="22">
        <f t="shared" si="4"/>
        <v>58400</v>
      </c>
      <c r="J33" s="22">
        <f t="shared" si="4"/>
        <v>62400</v>
      </c>
      <c r="K33" s="22">
        <f t="shared" si="4"/>
        <v>69500</v>
      </c>
      <c r="L33" s="22">
        <f t="shared" si="4"/>
        <v>72100</v>
      </c>
      <c r="M33" s="22">
        <f t="shared" si="4"/>
        <v>77100</v>
      </c>
      <c r="N33" s="22">
        <f t="shared" si="4"/>
        <v>86100</v>
      </c>
      <c r="O33" s="22">
        <f t="shared" si="4"/>
        <v>92000</v>
      </c>
      <c r="P33" s="22">
        <f t="shared" si="4"/>
        <v>120900</v>
      </c>
    </row>
    <row r="34" spans="1:16" x14ac:dyDescent="0.3">
      <c r="A34" s="22">
        <v>28</v>
      </c>
      <c r="B34" s="22">
        <f t="shared" si="4"/>
        <v>37600</v>
      </c>
      <c r="C34" s="22">
        <f t="shared" si="4"/>
        <v>39000</v>
      </c>
      <c r="D34" s="22">
        <f t="shared" si="4"/>
        <v>42000</v>
      </c>
      <c r="E34" s="22">
        <f t="shared" si="4"/>
        <v>43600</v>
      </c>
      <c r="F34" s="22">
        <f t="shared" si="4"/>
        <v>46600</v>
      </c>
      <c r="G34" s="22">
        <f t="shared" si="4"/>
        <v>50400</v>
      </c>
      <c r="H34" s="22">
        <f t="shared" si="4"/>
        <v>55000</v>
      </c>
      <c r="I34" s="22">
        <f t="shared" si="4"/>
        <v>60200</v>
      </c>
      <c r="J34" s="22">
        <f t="shared" si="4"/>
        <v>64300</v>
      </c>
      <c r="K34" s="22">
        <f t="shared" si="4"/>
        <v>71600</v>
      </c>
      <c r="L34" s="22">
        <f t="shared" si="4"/>
        <v>74300</v>
      </c>
      <c r="M34" s="22">
        <f t="shared" si="4"/>
        <v>79400</v>
      </c>
      <c r="N34" s="22">
        <f t="shared" si="4"/>
        <v>88700</v>
      </c>
      <c r="O34" s="22">
        <f t="shared" si="4"/>
        <v>94800</v>
      </c>
      <c r="P34" s="22">
        <f t="shared" si="4"/>
        <v>124500</v>
      </c>
    </row>
    <row r="35" spans="1:16" x14ac:dyDescent="0.3">
      <c r="A35" s="22">
        <v>29</v>
      </c>
      <c r="B35" s="22">
        <f>B34+IF(MOD(B34*0.03,100)&gt;=50,B34*0.03-MOD(B34*0.03,100)+100,B34*0.03-MOD(B34*0.03,100))</f>
        <v>38700</v>
      </c>
      <c r="C35" s="22">
        <f t="shared" si="4"/>
        <v>40200</v>
      </c>
      <c r="D35" s="22">
        <f t="shared" si="4"/>
        <v>43300</v>
      </c>
      <c r="E35" s="22">
        <f t="shared" si="4"/>
        <v>44900</v>
      </c>
      <c r="F35" s="22">
        <f t="shared" si="4"/>
        <v>48000</v>
      </c>
      <c r="G35" s="22">
        <f t="shared" si="4"/>
        <v>51900</v>
      </c>
      <c r="H35" s="22">
        <f t="shared" si="4"/>
        <v>56700</v>
      </c>
      <c r="I35" s="22">
        <f t="shared" si="4"/>
        <v>62000</v>
      </c>
      <c r="J35" s="22">
        <f t="shared" si="4"/>
        <v>66200</v>
      </c>
      <c r="K35" s="22">
        <f t="shared" si="4"/>
        <v>73700</v>
      </c>
      <c r="L35" s="22">
        <f t="shared" si="4"/>
        <v>76500</v>
      </c>
      <c r="M35" s="22">
        <f t="shared" si="4"/>
        <v>81800</v>
      </c>
      <c r="N35" s="22">
        <f t="shared" si="4"/>
        <v>91400</v>
      </c>
      <c r="O35" s="22">
        <f t="shared" si="4"/>
        <v>97600</v>
      </c>
      <c r="P35" s="22">
        <f t="shared" si="4"/>
        <v>128200</v>
      </c>
    </row>
    <row r="36" spans="1:16" x14ac:dyDescent="0.3">
      <c r="A36" s="22">
        <v>30</v>
      </c>
      <c r="B36" s="22">
        <f>B35+IF(MOD(B35*0.03,100)&gt;=50,B35*0.03-MOD(B35*0.03,100)+100,B35*0.03-MOD(B35*0.03,100))</f>
        <v>39900</v>
      </c>
      <c r="C36" s="22">
        <f t="shared" si="4"/>
        <v>41400</v>
      </c>
      <c r="D36" s="22">
        <f t="shared" si="4"/>
        <v>44600</v>
      </c>
      <c r="E36" s="22">
        <f t="shared" si="4"/>
        <v>46200</v>
      </c>
      <c r="F36" s="22">
        <f t="shared" si="4"/>
        <v>49400</v>
      </c>
      <c r="G36" s="22">
        <f t="shared" si="4"/>
        <v>53500</v>
      </c>
      <c r="H36" s="22">
        <f t="shared" si="4"/>
        <v>58400</v>
      </c>
      <c r="I36" s="22">
        <f t="shared" si="4"/>
        <v>63900</v>
      </c>
      <c r="J36" s="22">
        <f t="shared" si="4"/>
        <v>68200</v>
      </c>
      <c r="K36" s="22">
        <f t="shared" si="4"/>
        <v>75900</v>
      </c>
      <c r="L36" s="22">
        <f t="shared" si="4"/>
        <v>78800</v>
      </c>
      <c r="M36" s="22">
        <f t="shared" si="4"/>
        <v>84300</v>
      </c>
      <c r="N36" s="22">
        <f t="shared" si="4"/>
        <v>94100</v>
      </c>
      <c r="O36" s="22">
        <f t="shared" si="4"/>
        <v>100500</v>
      </c>
      <c r="P36" s="22">
        <f t="shared" si="4"/>
        <v>132000</v>
      </c>
    </row>
    <row r="37" spans="1:16" x14ac:dyDescent="0.3">
      <c r="A37" s="22">
        <v>31</v>
      </c>
      <c r="B37" s="22">
        <f>B36+IF(MOD(B36*0.03,100)&gt;=50,B36*0.03-MOD(B36*0.03,100)+100,B36*0.03-MOD(B36*0.03,100))</f>
        <v>41100</v>
      </c>
      <c r="C37" s="22">
        <f t="shared" si="4"/>
        <v>42600</v>
      </c>
      <c r="D37" s="22">
        <f t="shared" si="4"/>
        <v>45900</v>
      </c>
      <c r="E37" s="22">
        <f t="shared" si="4"/>
        <v>47600</v>
      </c>
      <c r="F37" s="22">
        <f t="shared" si="4"/>
        <v>50900</v>
      </c>
      <c r="G37" s="22">
        <f t="shared" si="4"/>
        <v>55100</v>
      </c>
      <c r="H37" s="22">
        <f t="shared" si="4"/>
        <v>60200</v>
      </c>
      <c r="I37" s="22">
        <f t="shared" si="4"/>
        <v>65800</v>
      </c>
      <c r="J37" s="22">
        <f t="shared" si="4"/>
        <v>70200</v>
      </c>
      <c r="K37" s="22">
        <f t="shared" si="4"/>
        <v>78200</v>
      </c>
      <c r="L37" s="22">
        <f t="shared" si="4"/>
        <v>81200</v>
      </c>
      <c r="M37" s="22">
        <f t="shared" si="4"/>
        <v>86800</v>
      </c>
      <c r="N37" s="22">
        <f t="shared" si="4"/>
        <v>96900</v>
      </c>
      <c r="O37" s="22">
        <f t="shared" si="4"/>
        <v>103500</v>
      </c>
      <c r="P37" s="22">
        <f t="shared" si="4"/>
        <v>136000</v>
      </c>
    </row>
    <row r="38" spans="1:16" x14ac:dyDescent="0.3">
      <c r="A38" s="22">
        <v>32</v>
      </c>
      <c r="B38" s="22">
        <f>B37+IF(MOD(B37*0.03,100)&gt;=50,B37*0.03-MOD(B37*0.03,100)+100,B37*0.03-MOD(B37*0.03,100))</f>
        <v>42300</v>
      </c>
      <c r="C38" s="22">
        <f t="shared" si="4"/>
        <v>43900</v>
      </c>
      <c r="D38" s="22">
        <f t="shared" si="4"/>
        <v>47300</v>
      </c>
      <c r="E38" s="22">
        <f t="shared" si="4"/>
        <v>49000</v>
      </c>
      <c r="F38" s="22">
        <f t="shared" si="4"/>
        <v>52400</v>
      </c>
      <c r="G38" s="22">
        <f t="shared" si="4"/>
        <v>56800</v>
      </c>
      <c r="H38" s="22">
        <f t="shared" si="4"/>
        <v>62000</v>
      </c>
      <c r="I38" s="22">
        <f t="shared" si="4"/>
        <v>67800</v>
      </c>
      <c r="J38" s="22">
        <f t="shared" si="4"/>
        <v>72300</v>
      </c>
      <c r="K38" s="22">
        <f t="shared" si="4"/>
        <v>80500</v>
      </c>
      <c r="L38" s="22">
        <f t="shared" si="4"/>
        <v>83600</v>
      </c>
      <c r="M38" s="22">
        <f t="shared" si="4"/>
        <v>89400</v>
      </c>
      <c r="N38" s="22">
        <f t="shared" si="4"/>
        <v>99800</v>
      </c>
      <c r="O38" s="22">
        <f t="shared" si="4"/>
        <v>106600</v>
      </c>
      <c r="P38" s="22">
        <f t="shared" si="4"/>
        <v>140100</v>
      </c>
    </row>
    <row r="39" spans="1:16" x14ac:dyDescent="0.3">
      <c r="A39" s="22">
        <v>33</v>
      </c>
      <c r="B39" s="22">
        <f>B38+IF(MOD(B38*0.03,100)&gt;=50,B38*0.03-MOD(B38*0.03,100)+100,B38*0.03-MOD(B38*0.03,100))</f>
        <v>43600</v>
      </c>
      <c r="C39" s="22">
        <f t="shared" si="4"/>
        <v>45200</v>
      </c>
      <c r="D39" s="22">
        <f t="shared" si="4"/>
        <v>48700</v>
      </c>
      <c r="E39" s="22">
        <f t="shared" si="4"/>
        <v>50500</v>
      </c>
      <c r="F39" s="22">
        <f t="shared" si="4"/>
        <v>54000</v>
      </c>
      <c r="G39" s="22">
        <f t="shared" si="4"/>
        <v>58500</v>
      </c>
      <c r="H39" s="22">
        <f t="shared" si="4"/>
        <v>63900</v>
      </c>
      <c r="I39" s="22">
        <f t="shared" si="4"/>
        <v>69800</v>
      </c>
      <c r="J39" s="22">
        <f t="shared" si="4"/>
        <v>74500</v>
      </c>
      <c r="K39" s="22">
        <f t="shared" si="4"/>
        <v>82900</v>
      </c>
      <c r="L39" s="22">
        <f t="shared" si="4"/>
        <v>86100</v>
      </c>
      <c r="M39" s="22">
        <f t="shared" si="4"/>
        <v>92100</v>
      </c>
      <c r="N39" s="22">
        <f t="shared" si="4"/>
        <v>102800</v>
      </c>
      <c r="O39" s="22">
        <f t="shared" si="4"/>
        <v>109800</v>
      </c>
      <c r="P39" s="22">
        <f t="shared" si="4"/>
        <v>144300</v>
      </c>
    </row>
    <row r="40" spans="1:16" s="23" customFormat="1" x14ac:dyDescent="0.3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</row>
    <row r="41" spans="1:16" s="23" customFormat="1" hidden="1" x14ac:dyDescent="0.3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</row>
    <row r="42" spans="1:16" s="23" customFormat="1" hidden="1" x14ac:dyDescent="0.3">
      <c r="A42" s="24" t="s">
        <v>36</v>
      </c>
      <c r="B42" s="25" t="e">
        <f t="array" ref="B42">MIN(IF(B7:B39&gt;=$T$2,B7:B39))</f>
        <v>#REF!</v>
      </c>
      <c r="C42" s="25" t="e">
        <f t="array" ref="C42">MIN(IF(C7:C39&gt;=$T$2,C7:C39))</f>
        <v>#REF!</v>
      </c>
      <c r="D42" s="25" t="e">
        <f t="array" ref="D42">MIN(IF(D7:D39&gt;=$T$2,D7:D39))</f>
        <v>#REF!</v>
      </c>
      <c r="E42" s="25" t="e">
        <f t="array" ref="E42">MIN(IF(E7:E39&gt;=$T$2,E7:E39))</f>
        <v>#REF!</v>
      </c>
      <c r="F42" s="25" t="e">
        <f t="array" ref="F42">MIN(IF(F7:F39&gt;=$T$2,F7:F39))</f>
        <v>#REF!</v>
      </c>
      <c r="G42" s="25" t="e">
        <f t="array" ref="G42">MIN(IF(G7:G39&gt;=$T$2,G7:G39))</f>
        <v>#REF!</v>
      </c>
      <c r="H42" s="25" t="e">
        <f t="array" ref="H42">MIN(IF(H7:H39&gt;=$T$2,H7:H39))</f>
        <v>#REF!</v>
      </c>
      <c r="I42" s="25" t="e">
        <f t="array" ref="I42">MIN(IF(I7:I39&gt;=$T$2,I7:I39))</f>
        <v>#REF!</v>
      </c>
      <c r="J42" s="25" t="e">
        <f t="array" ref="J42">MIN(IF(J7:J39&gt;=$T$2,J7:J39))</f>
        <v>#REF!</v>
      </c>
      <c r="K42" s="25" t="e">
        <f t="array" ref="K42">MIN(IF(K7:K39&gt;=$T$2,K7:K39))</f>
        <v>#REF!</v>
      </c>
      <c r="L42" s="25" t="e">
        <f t="array" ref="L42">MIN(IF(L7:L39&gt;=$T$2,L7:L39))</f>
        <v>#REF!</v>
      </c>
      <c r="M42" s="25" t="e">
        <f t="array" ref="M42">MIN(IF(M7:M39&gt;=$T$2,M7:M39))</f>
        <v>#REF!</v>
      </c>
      <c r="N42" s="25" t="e">
        <f t="array" ref="N42">MIN(IF(N7:N39&gt;=$T$2,N7:N39))</f>
        <v>#REF!</v>
      </c>
      <c r="O42" s="25" t="e">
        <f t="array" ref="O42">MIN(IF(O7:O39&gt;=$T$2,O7:O39))</f>
        <v>#REF!</v>
      </c>
      <c r="P42" s="25" t="e">
        <f t="array" ref="P42">MIN(IF(P7:P39&gt;=$T$2,P7:P39))</f>
        <v>#REF!</v>
      </c>
    </row>
    <row r="43" spans="1:16" s="23" customFormat="1" hidden="1" x14ac:dyDescent="0.3">
      <c r="A43" s="24" t="s">
        <v>39</v>
      </c>
      <c r="B43" s="25" t="e">
        <f t="array" ref="B43">MIN(IF(B7:B39&gt;=$S$3,B7:B39))</f>
        <v>#REF!</v>
      </c>
      <c r="C43" s="25" t="e">
        <f t="array" ref="C43">MIN(IF(C7:C39&gt;=$S$3,C7:C39))</f>
        <v>#REF!</v>
      </c>
      <c r="D43" s="25" t="e">
        <f t="array" ref="D43">MIN(IF(D7:D39&gt;=$S$3,D7:D39))</f>
        <v>#REF!</v>
      </c>
      <c r="E43" s="25" t="e">
        <f t="array" ref="E43">MIN(IF(E7:E39&gt;=$S$3,E7:E39))</f>
        <v>#REF!</v>
      </c>
      <c r="F43" s="25" t="e">
        <f t="array" ref="F43">MIN(IF(F7:F39&gt;=$S$3,F7:F39))</f>
        <v>#REF!</v>
      </c>
      <c r="G43" s="25" t="e">
        <f t="array" ref="G43">MIN(IF(G7:G39&gt;=$S$3,G7:G39))</f>
        <v>#REF!</v>
      </c>
      <c r="H43" s="25" t="e">
        <f t="array" ref="H43">MIN(IF(H7:H39&gt;=$S$3,H7:H39))</f>
        <v>#REF!</v>
      </c>
      <c r="I43" s="25" t="e">
        <f t="array" ref="I43">MIN(IF(I7:I39&gt;=$S$3,I7:I39))</f>
        <v>#REF!</v>
      </c>
      <c r="J43" s="25" t="e">
        <f t="array" ref="J43">MIN(IF(J7:J39&gt;=$S$3,J7:J39))</f>
        <v>#REF!</v>
      </c>
      <c r="K43" s="25" t="e">
        <f t="array" ref="K43">MIN(IF(K7:K39&gt;=$S$3,K7:K39))</f>
        <v>#REF!</v>
      </c>
      <c r="L43" s="25" t="e">
        <f t="array" ref="L43">MIN(IF(L7:L39&gt;=$S$3,L7:L39))</f>
        <v>#REF!</v>
      </c>
      <c r="M43" s="25" t="e">
        <f t="array" ref="M43">MIN(IF(M7:M39&gt;=$S$3,M7:M39))</f>
        <v>#REF!</v>
      </c>
      <c r="N43" s="25" t="e">
        <f t="array" ref="N43">MIN(IF(N7:N39&gt;=$S$3,N7:N39))</f>
        <v>#REF!</v>
      </c>
      <c r="O43" s="25" t="e">
        <f t="array" ref="O43">MIN(IF(O7:O39&gt;=$S$3,O7:O39))</f>
        <v>#REF!</v>
      </c>
      <c r="P43" s="25" t="e">
        <f t="array" ref="P43">MIN(IF(P7:P39&gt;=$S$3,P7:P39))</f>
        <v>#REF!</v>
      </c>
    </row>
    <row r="44" spans="1:16" s="23" customFormat="1" hidden="1" x14ac:dyDescent="0.3"/>
    <row r="45" spans="1:16" s="23" customFormat="1" x14ac:dyDescent="0.3"/>
  </sheetData>
  <sheetProtection password="8E1C" sheet="1" objects="1" scenarios="1"/>
  <mergeCells count="5">
    <mergeCell ref="A1:P1"/>
    <mergeCell ref="B2:C2"/>
    <mergeCell ref="D2:H2"/>
    <mergeCell ref="I2:L2"/>
    <mergeCell ref="M2:O2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16"/>
  <sheetViews>
    <sheetView workbookViewId="0">
      <selection activeCell="G56" sqref="G56"/>
    </sheetView>
  </sheetViews>
  <sheetFormatPr defaultRowHeight="14.4" x14ac:dyDescent="0.3"/>
  <cols>
    <col min="1" max="1" width="18" customWidth="1"/>
    <col min="2" max="2" width="26.5546875" customWidth="1"/>
    <col min="3" max="4" width="16.6640625" customWidth="1"/>
    <col min="5" max="5" width="17.6640625" customWidth="1"/>
  </cols>
  <sheetData>
    <row r="1" spans="1:5" ht="12.75" customHeight="1" x14ac:dyDescent="0.3">
      <c r="A1" s="103" t="s">
        <v>45</v>
      </c>
      <c r="B1" s="103"/>
      <c r="C1" s="103"/>
      <c r="D1" s="103"/>
      <c r="E1" s="103"/>
    </row>
    <row r="2" spans="1:5" ht="12.75" customHeight="1" x14ac:dyDescent="0.3">
      <c r="A2" s="104" t="s">
        <v>46</v>
      </c>
      <c r="B2" s="104"/>
      <c r="C2" s="104"/>
      <c r="D2" s="104"/>
      <c r="E2" s="104"/>
    </row>
    <row r="3" spans="1:5" ht="12.75" customHeight="1" x14ac:dyDescent="0.3">
      <c r="A3" s="103" t="s">
        <v>47</v>
      </c>
      <c r="B3" s="103"/>
      <c r="C3" s="103"/>
      <c r="D3" s="103"/>
      <c r="E3" s="103"/>
    </row>
    <row r="4" spans="1:5" ht="12.75" customHeight="1" x14ac:dyDescent="0.3">
      <c r="A4" s="104" t="s">
        <v>48</v>
      </c>
      <c r="B4" s="104"/>
      <c r="C4" s="104"/>
      <c r="D4" s="104"/>
      <c r="E4" s="104"/>
    </row>
    <row r="5" spans="1:5" ht="12.75" customHeight="1" x14ac:dyDescent="0.3">
      <c r="A5" s="105" t="s">
        <v>49</v>
      </c>
      <c r="B5" s="105"/>
      <c r="C5" s="105" t="s">
        <v>50</v>
      </c>
      <c r="D5" s="105"/>
      <c r="E5" s="105"/>
    </row>
    <row r="6" spans="1:5" ht="12.75" customHeight="1" x14ac:dyDescent="0.3">
      <c r="A6" s="108"/>
      <c r="B6" s="109"/>
      <c r="C6" s="110" t="e">
        <f>#REF!</f>
        <v>#REF!</v>
      </c>
      <c r="D6" s="111"/>
      <c r="E6" s="112"/>
    </row>
    <row r="7" spans="1:5" ht="12.75" customHeight="1" x14ac:dyDescent="0.3">
      <c r="A7" s="113"/>
      <c r="B7" s="114"/>
      <c r="C7" s="115" t="e">
        <f>#REF!</f>
        <v>#REF!</v>
      </c>
      <c r="D7" s="116"/>
      <c r="E7" s="117"/>
    </row>
    <row r="8" spans="1:5" ht="12.75" customHeight="1" x14ac:dyDescent="0.3">
      <c r="A8" s="113"/>
      <c r="B8" s="114"/>
      <c r="C8" s="26"/>
      <c r="D8" s="27"/>
      <c r="E8" s="28"/>
    </row>
    <row r="9" spans="1:5" ht="12.75" customHeight="1" x14ac:dyDescent="0.3">
      <c r="A9" s="118"/>
      <c r="B9" s="119"/>
      <c r="C9" s="29"/>
      <c r="D9" s="30"/>
      <c r="E9" s="31"/>
    </row>
    <row r="10" spans="1:5" ht="12.75" customHeight="1" x14ac:dyDescent="0.3">
      <c r="A10" s="120" t="s">
        <v>51</v>
      </c>
      <c r="B10" s="120"/>
      <c r="C10" s="32" t="s">
        <v>52</v>
      </c>
      <c r="D10" s="121" t="s">
        <v>53</v>
      </c>
      <c r="E10" s="122"/>
    </row>
    <row r="11" spans="1:5" ht="12.75" customHeight="1" x14ac:dyDescent="0.3">
      <c r="A11" s="33"/>
      <c r="B11" s="33"/>
      <c r="C11" s="32"/>
      <c r="D11" s="121" t="e">
        <f>#REF!</f>
        <v>#REF!</v>
      </c>
      <c r="E11" s="122"/>
    </row>
    <row r="12" spans="1:5" ht="12.75" customHeight="1" x14ac:dyDescent="0.3">
      <c r="A12" s="27" t="s">
        <v>54</v>
      </c>
      <c r="B12" s="27"/>
      <c r="C12" s="32" t="s">
        <v>55</v>
      </c>
      <c r="D12" s="121" t="s">
        <v>12</v>
      </c>
      <c r="E12" s="122"/>
    </row>
    <row r="13" spans="1:5" ht="12.75" customHeight="1" x14ac:dyDescent="0.3">
      <c r="A13" s="27" t="s">
        <v>56</v>
      </c>
      <c r="B13" s="27"/>
      <c r="C13" s="123" t="s">
        <v>141</v>
      </c>
      <c r="D13" s="32" t="s">
        <v>57</v>
      </c>
      <c r="E13" s="32" t="s">
        <v>58</v>
      </c>
    </row>
    <row r="14" spans="1:5" ht="12.75" customHeight="1" x14ac:dyDescent="0.3">
      <c r="A14" s="27"/>
      <c r="B14" s="27"/>
      <c r="C14" s="123"/>
      <c r="D14" s="34">
        <v>43922</v>
      </c>
      <c r="E14" s="34">
        <v>44286</v>
      </c>
    </row>
    <row r="15" spans="1:5" ht="12.75" customHeight="1" x14ac:dyDescent="0.3">
      <c r="A15" s="27" t="s">
        <v>59</v>
      </c>
      <c r="B15" s="27"/>
      <c r="C15" s="27"/>
      <c r="D15" s="27"/>
      <c r="E15" s="27"/>
    </row>
    <row r="16" spans="1:5" ht="12.75" customHeight="1" x14ac:dyDescent="0.3">
      <c r="A16" s="27" t="s">
        <v>60</v>
      </c>
      <c r="B16" s="27"/>
      <c r="C16" s="27"/>
      <c r="D16" s="27"/>
      <c r="E16" s="27"/>
    </row>
    <row r="17" spans="1:5" ht="12.75" customHeight="1" x14ac:dyDescent="0.3">
      <c r="A17" s="106" t="s">
        <v>61</v>
      </c>
      <c r="B17" s="107" t="s">
        <v>62</v>
      </c>
      <c r="C17" s="107"/>
      <c r="D17" s="107" t="s">
        <v>63</v>
      </c>
      <c r="E17" s="107" t="s">
        <v>64</v>
      </c>
    </row>
    <row r="18" spans="1:5" ht="12.75" customHeight="1" x14ac:dyDescent="0.3">
      <c r="A18" s="106"/>
      <c r="B18" s="107"/>
      <c r="C18" s="107"/>
      <c r="D18" s="107"/>
      <c r="E18" s="107"/>
    </row>
    <row r="19" spans="1:5" ht="12.75" customHeight="1" x14ac:dyDescent="0.3">
      <c r="A19" s="106"/>
      <c r="B19" s="107"/>
      <c r="C19" s="107"/>
      <c r="D19" s="107"/>
      <c r="E19" s="107"/>
    </row>
    <row r="20" spans="1:5" ht="12.75" customHeight="1" x14ac:dyDescent="0.3">
      <c r="A20" s="33" t="s">
        <v>65</v>
      </c>
      <c r="B20" s="33"/>
      <c r="C20" s="33"/>
      <c r="D20" s="33"/>
      <c r="E20" s="33"/>
    </row>
    <row r="21" spans="1:5" ht="12.75" customHeight="1" x14ac:dyDescent="0.3">
      <c r="A21" s="33" t="s">
        <v>66</v>
      </c>
      <c r="B21" s="33"/>
      <c r="C21" s="33"/>
      <c r="D21" s="33"/>
      <c r="E21" s="33"/>
    </row>
    <row r="22" spans="1:5" ht="12.75" customHeight="1" x14ac:dyDescent="0.3">
      <c r="A22" s="33" t="s">
        <v>67</v>
      </c>
      <c r="B22" s="33"/>
      <c r="C22" s="33"/>
      <c r="D22" s="33"/>
      <c r="E22" s="33"/>
    </row>
    <row r="23" spans="1:5" ht="12.75" customHeight="1" x14ac:dyDescent="0.3">
      <c r="A23" s="33" t="s">
        <v>68</v>
      </c>
      <c r="B23" s="33"/>
      <c r="C23" s="33"/>
      <c r="D23" s="33"/>
      <c r="E23" s="33"/>
    </row>
    <row r="24" spans="1:5" ht="12.75" customHeight="1" x14ac:dyDescent="0.3">
      <c r="A24" s="33" t="s">
        <v>14</v>
      </c>
      <c r="B24" s="33"/>
      <c r="C24" s="33"/>
      <c r="D24" s="33"/>
      <c r="E24" s="33"/>
    </row>
    <row r="25" spans="1:5" ht="12.75" customHeight="1" x14ac:dyDescent="0.3">
      <c r="A25" s="125" t="s">
        <v>69</v>
      </c>
      <c r="B25" s="125"/>
      <c r="C25" s="125"/>
      <c r="D25" s="125"/>
      <c r="E25" s="125"/>
    </row>
    <row r="26" spans="1:5" ht="12.75" customHeight="1" x14ac:dyDescent="0.3">
      <c r="A26" s="126" t="s">
        <v>70</v>
      </c>
      <c r="B26" s="126"/>
      <c r="C26" s="126"/>
      <c r="D26" s="126"/>
      <c r="E26" s="126"/>
    </row>
    <row r="27" spans="1:5" ht="12.75" customHeight="1" x14ac:dyDescent="0.3">
      <c r="A27" s="33"/>
      <c r="B27" s="33"/>
      <c r="C27" s="35" t="s">
        <v>71</v>
      </c>
      <c r="D27" s="35" t="s">
        <v>71</v>
      </c>
      <c r="E27" s="35" t="s">
        <v>71</v>
      </c>
    </row>
    <row r="28" spans="1:5" ht="12.75" customHeight="1" x14ac:dyDescent="0.3">
      <c r="A28" s="127" t="s">
        <v>72</v>
      </c>
      <c r="B28" s="127"/>
      <c r="C28" s="36"/>
      <c r="D28" s="36"/>
      <c r="E28" s="36"/>
    </row>
    <row r="29" spans="1:5" ht="12.75" customHeight="1" x14ac:dyDescent="0.3">
      <c r="A29" s="128" t="s">
        <v>73</v>
      </c>
      <c r="B29" s="129"/>
      <c r="C29" s="37">
        <f>'TAX 21-22'!C4</f>
        <v>699240</v>
      </c>
      <c r="D29" s="38"/>
      <c r="E29" s="38"/>
    </row>
    <row r="30" spans="1:5" ht="12.75" customHeight="1" x14ac:dyDescent="0.3">
      <c r="A30" s="130" t="s">
        <v>74</v>
      </c>
      <c r="B30" s="130"/>
      <c r="C30" s="39"/>
      <c r="D30" s="38"/>
      <c r="E30" s="38"/>
    </row>
    <row r="31" spans="1:5" ht="12.75" customHeight="1" x14ac:dyDescent="0.3">
      <c r="A31" s="130" t="s">
        <v>75</v>
      </c>
      <c r="B31" s="130"/>
      <c r="C31" s="39"/>
      <c r="D31" s="38"/>
      <c r="E31" s="38"/>
    </row>
    <row r="32" spans="1:5" ht="12.75" customHeight="1" x14ac:dyDescent="0.3">
      <c r="A32" s="131" t="s">
        <v>76</v>
      </c>
      <c r="B32" s="132"/>
      <c r="C32" s="38"/>
      <c r="D32" s="39">
        <f>SUM(C29:C31)</f>
        <v>699240</v>
      </c>
      <c r="E32" s="38"/>
    </row>
    <row r="33" spans="1:5" ht="12.75" customHeight="1" x14ac:dyDescent="0.3">
      <c r="A33" s="27"/>
      <c r="B33" s="27"/>
      <c r="C33" s="27"/>
      <c r="D33" s="27"/>
      <c r="E33" s="27"/>
    </row>
    <row r="34" spans="1:5" ht="12.75" customHeight="1" x14ac:dyDescent="0.3">
      <c r="A34" s="27" t="s">
        <v>77</v>
      </c>
      <c r="B34" s="27"/>
      <c r="C34" s="27"/>
      <c r="D34" s="27"/>
      <c r="E34" s="27"/>
    </row>
    <row r="35" spans="1:5" ht="12.75" customHeight="1" x14ac:dyDescent="0.3">
      <c r="A35" s="33" t="s">
        <v>78</v>
      </c>
      <c r="B35" s="33" t="s">
        <v>71</v>
      </c>
      <c r="C35" s="36"/>
      <c r="D35" s="36"/>
      <c r="E35" s="36"/>
    </row>
    <row r="36" spans="1:5" ht="12.75" customHeight="1" x14ac:dyDescent="0.3">
      <c r="A36" s="33" t="s">
        <v>0</v>
      </c>
      <c r="B36" s="33" t="e">
        <f>#REF!</f>
        <v>#REF!</v>
      </c>
      <c r="C36" s="36"/>
      <c r="D36" s="36"/>
      <c r="E36" s="36"/>
    </row>
    <row r="37" spans="1:5" ht="12.75" customHeight="1" x14ac:dyDescent="0.3">
      <c r="A37" s="33"/>
      <c r="B37" s="33"/>
      <c r="C37" s="36"/>
      <c r="D37" s="36"/>
      <c r="E37" s="36"/>
    </row>
    <row r="38" spans="1:5" ht="12.75" customHeight="1" x14ac:dyDescent="0.3">
      <c r="A38" s="33"/>
      <c r="B38" s="33"/>
      <c r="C38" s="36"/>
      <c r="D38" s="36"/>
      <c r="E38" s="36"/>
    </row>
    <row r="39" spans="1:5" ht="12.75" customHeight="1" x14ac:dyDescent="0.3">
      <c r="A39" s="33"/>
      <c r="B39" s="33"/>
      <c r="C39" s="36" t="s">
        <v>79</v>
      </c>
      <c r="D39" s="33" t="e">
        <f>SUM(B36:B39)</f>
        <v>#REF!</v>
      </c>
      <c r="E39" s="36"/>
    </row>
    <row r="40" spans="1:5" ht="12.75" customHeight="1" x14ac:dyDescent="0.3">
      <c r="A40" s="27"/>
      <c r="B40" s="27"/>
      <c r="C40" s="27"/>
      <c r="D40" s="27"/>
      <c r="E40" s="27"/>
    </row>
    <row r="41" spans="1:5" ht="12.75" customHeight="1" x14ac:dyDescent="0.3">
      <c r="A41" s="27" t="s">
        <v>80</v>
      </c>
      <c r="B41" s="27"/>
      <c r="C41" s="36"/>
      <c r="D41" s="33" t="e">
        <f>D32-D39</f>
        <v>#REF!</v>
      </c>
      <c r="E41" s="36"/>
    </row>
    <row r="42" spans="1:5" ht="12.75" customHeight="1" x14ac:dyDescent="0.3">
      <c r="A42" s="27" t="s">
        <v>81</v>
      </c>
      <c r="B42" s="27"/>
      <c r="C42" s="36"/>
      <c r="D42" s="36"/>
      <c r="E42" s="36"/>
    </row>
    <row r="43" spans="1:5" ht="12.75" customHeight="1" x14ac:dyDescent="0.3">
      <c r="A43" s="27" t="s">
        <v>82</v>
      </c>
      <c r="B43" s="27"/>
      <c r="C43" s="33"/>
      <c r="D43" s="36"/>
      <c r="E43" s="36"/>
    </row>
    <row r="44" spans="1:5" ht="12.75" customHeight="1" x14ac:dyDescent="0.3">
      <c r="A44" s="27" t="s">
        <v>83</v>
      </c>
      <c r="B44" s="27"/>
      <c r="C44" s="40">
        <f>'TAX 21-22'!C7</f>
        <v>2400</v>
      </c>
      <c r="D44" s="36"/>
      <c r="E44" s="36"/>
    </row>
    <row r="45" spans="1:5" ht="12.75" customHeight="1" x14ac:dyDescent="0.3">
      <c r="A45" s="27" t="s">
        <v>84</v>
      </c>
      <c r="B45" s="27"/>
      <c r="C45" s="36"/>
      <c r="D45" s="33">
        <f>C43+C44</f>
        <v>2400</v>
      </c>
      <c r="E45" s="36"/>
    </row>
    <row r="46" spans="1:5" ht="12.75" customHeight="1" x14ac:dyDescent="0.3">
      <c r="A46" s="27" t="s">
        <v>85</v>
      </c>
      <c r="B46" s="27"/>
      <c r="C46" s="36"/>
      <c r="D46" s="36"/>
      <c r="E46" s="33" t="e">
        <f>D41-D45</f>
        <v>#REF!</v>
      </c>
    </row>
    <row r="47" spans="1:5" ht="12.75" customHeight="1" x14ac:dyDescent="0.3">
      <c r="A47" s="27"/>
      <c r="B47" s="27"/>
      <c r="C47" s="36"/>
      <c r="D47" s="36"/>
      <c r="E47" s="36"/>
    </row>
    <row r="48" spans="1:5" ht="12.75" customHeight="1" x14ac:dyDescent="0.3">
      <c r="A48" s="27" t="s">
        <v>86</v>
      </c>
      <c r="B48" s="27"/>
      <c r="C48" s="36"/>
      <c r="D48" s="36"/>
      <c r="E48" s="36"/>
    </row>
    <row r="49" spans="1:5" ht="12.75" customHeight="1" x14ac:dyDescent="0.3">
      <c r="A49" s="33" t="s">
        <v>87</v>
      </c>
      <c r="B49" s="33" t="s">
        <v>71</v>
      </c>
      <c r="C49" s="36"/>
      <c r="D49" s="36"/>
      <c r="E49" s="36"/>
    </row>
    <row r="50" spans="1:5" ht="12.75" customHeight="1" x14ac:dyDescent="0.3">
      <c r="A50" s="33" t="s">
        <v>15</v>
      </c>
      <c r="B50" s="40" t="e">
        <f>#REF!</f>
        <v>#REF!</v>
      </c>
      <c r="C50" s="36"/>
      <c r="D50" s="36"/>
      <c r="E50" s="36"/>
    </row>
    <row r="51" spans="1:5" ht="12.75" customHeight="1" x14ac:dyDescent="0.3">
      <c r="A51" s="33"/>
      <c r="B51" s="33"/>
      <c r="C51" s="36"/>
      <c r="D51" s="36"/>
      <c r="E51" s="36"/>
    </row>
    <row r="52" spans="1:5" ht="12.75" customHeight="1" x14ac:dyDescent="0.3">
      <c r="A52" s="33"/>
      <c r="B52" s="33"/>
      <c r="C52" s="36"/>
      <c r="D52" s="33" t="e">
        <f>SUM(B50:B52)</f>
        <v>#REF!</v>
      </c>
      <c r="E52" s="36"/>
    </row>
    <row r="53" spans="1:5" ht="12.75" customHeight="1" x14ac:dyDescent="0.3">
      <c r="A53" s="27"/>
      <c r="B53" s="27"/>
      <c r="C53" s="36"/>
      <c r="D53" s="36"/>
      <c r="E53" s="36"/>
    </row>
    <row r="54" spans="1:5" ht="12.75" customHeight="1" x14ac:dyDescent="0.3">
      <c r="A54" s="27" t="s">
        <v>88</v>
      </c>
      <c r="B54" s="27"/>
      <c r="C54" s="36"/>
      <c r="D54" s="36"/>
      <c r="E54" s="33" t="e">
        <f>E46+D52</f>
        <v>#REF!</v>
      </c>
    </row>
    <row r="55" spans="1:5" ht="12.75" customHeight="1" x14ac:dyDescent="0.3">
      <c r="A55" s="27"/>
      <c r="B55" s="27"/>
      <c r="C55" s="27"/>
      <c r="D55" s="27"/>
      <c r="E55" s="27"/>
    </row>
    <row r="56" spans="1:5" ht="12.75" customHeight="1" x14ac:dyDescent="0.3">
      <c r="A56" s="27"/>
      <c r="B56" s="27"/>
      <c r="C56" s="27"/>
      <c r="D56" s="27"/>
      <c r="E56" s="41" t="s">
        <v>89</v>
      </c>
    </row>
    <row r="57" spans="1:5" ht="12.75" customHeight="1" x14ac:dyDescent="0.3">
      <c r="A57" s="27"/>
      <c r="B57" s="27"/>
      <c r="C57" s="27"/>
      <c r="D57" s="27"/>
      <c r="E57" s="27"/>
    </row>
    <row r="58" spans="1:5" ht="12.75" customHeight="1" x14ac:dyDescent="0.3">
      <c r="A58" s="27"/>
      <c r="B58" s="27"/>
      <c r="C58" s="27"/>
      <c r="D58" s="27"/>
      <c r="E58" s="27"/>
    </row>
    <row r="59" spans="1:5" ht="12.75" customHeight="1" x14ac:dyDescent="0.3">
      <c r="A59" s="27"/>
      <c r="B59" s="27"/>
      <c r="C59" s="27"/>
      <c r="D59" s="27"/>
      <c r="E59" s="27"/>
    </row>
    <row r="60" spans="1:5" ht="12.75" customHeight="1" x14ac:dyDescent="0.3">
      <c r="A60" s="116" t="s">
        <v>90</v>
      </c>
      <c r="B60" s="116"/>
      <c r="C60" s="116"/>
      <c r="D60" s="116"/>
      <c r="E60" s="116"/>
    </row>
    <row r="61" spans="1:5" ht="12.75" customHeight="1" x14ac:dyDescent="0.3">
      <c r="A61" s="27" t="s">
        <v>91</v>
      </c>
      <c r="B61" s="27"/>
      <c r="C61" s="27"/>
      <c r="D61" s="27"/>
      <c r="E61" s="27"/>
    </row>
    <row r="62" spans="1:5" ht="12.75" customHeight="1" x14ac:dyDescent="0.3">
      <c r="A62" s="27" t="s">
        <v>92</v>
      </c>
      <c r="B62" s="27"/>
      <c r="C62" s="36"/>
      <c r="D62" s="36"/>
      <c r="E62" s="36"/>
    </row>
    <row r="63" spans="1:5" ht="12.75" customHeight="1" x14ac:dyDescent="0.3">
      <c r="A63" s="27"/>
      <c r="B63" s="27"/>
      <c r="C63" s="36"/>
      <c r="D63" s="36"/>
      <c r="E63" s="36"/>
    </row>
    <row r="64" spans="1:5" ht="12.75" customHeight="1" x14ac:dyDescent="0.3">
      <c r="A64" s="27" t="s">
        <v>93</v>
      </c>
      <c r="B64" s="27"/>
      <c r="C64" s="36"/>
      <c r="D64" s="33" t="s">
        <v>94</v>
      </c>
      <c r="E64" s="33" t="s">
        <v>95</v>
      </c>
    </row>
    <row r="65" spans="1:5" ht="12.75" customHeight="1" x14ac:dyDescent="0.3">
      <c r="A65" s="27" t="s">
        <v>96</v>
      </c>
      <c r="B65" s="27" t="s">
        <v>97</v>
      </c>
      <c r="C65" s="36"/>
      <c r="D65" s="40" t="e">
        <f>#REF!</f>
        <v>#REF!</v>
      </c>
      <c r="E65" s="33" t="e">
        <f>D65</f>
        <v>#REF!</v>
      </c>
    </row>
    <row r="66" spans="1:5" ht="12.75" customHeight="1" x14ac:dyDescent="0.3">
      <c r="A66" s="27" t="s">
        <v>98</v>
      </c>
      <c r="B66" s="27" t="s">
        <v>99</v>
      </c>
      <c r="C66" s="36"/>
      <c r="D66" s="40" t="e">
        <f>#REF!</f>
        <v>#REF!</v>
      </c>
      <c r="E66" s="33" t="e">
        <f t="shared" ref="E66:E74" si="0">D66</f>
        <v>#REF!</v>
      </c>
    </row>
    <row r="67" spans="1:5" ht="12.75" customHeight="1" x14ac:dyDescent="0.3">
      <c r="A67" s="27" t="s">
        <v>100</v>
      </c>
      <c r="B67" s="27" t="s">
        <v>144</v>
      </c>
      <c r="C67" s="36"/>
      <c r="D67" s="40" t="e">
        <f>#REF!</f>
        <v>#REF!</v>
      </c>
      <c r="E67" s="33" t="e">
        <f t="shared" si="0"/>
        <v>#REF!</v>
      </c>
    </row>
    <row r="68" spans="1:5" ht="12.75" customHeight="1" x14ac:dyDescent="0.3">
      <c r="A68" s="27" t="s">
        <v>101</v>
      </c>
      <c r="B68" s="27" t="s">
        <v>102</v>
      </c>
      <c r="C68" s="36"/>
      <c r="D68" s="40" t="e">
        <f>#REF!</f>
        <v>#REF!</v>
      </c>
      <c r="E68" s="33" t="e">
        <f t="shared" si="0"/>
        <v>#REF!</v>
      </c>
    </row>
    <row r="69" spans="1:5" ht="12.75" customHeight="1" x14ac:dyDescent="0.3">
      <c r="A69" s="27" t="s">
        <v>103</v>
      </c>
      <c r="B69" s="27" t="s">
        <v>142</v>
      </c>
      <c r="C69" s="36"/>
      <c r="D69" s="40" t="e">
        <f>#REF!</f>
        <v>#REF!</v>
      </c>
      <c r="E69" s="33" t="e">
        <f t="shared" si="0"/>
        <v>#REF!</v>
      </c>
    </row>
    <row r="70" spans="1:5" ht="12.75" customHeight="1" x14ac:dyDescent="0.3">
      <c r="A70" s="27" t="s">
        <v>104</v>
      </c>
      <c r="B70" s="27" t="s">
        <v>143</v>
      </c>
      <c r="C70" s="36"/>
      <c r="D70" s="40" t="e">
        <f>#REF!</f>
        <v>#REF!</v>
      </c>
      <c r="E70" s="33" t="e">
        <f t="shared" si="0"/>
        <v>#REF!</v>
      </c>
    </row>
    <row r="71" spans="1:5" ht="12.75" customHeight="1" x14ac:dyDescent="0.3">
      <c r="A71" s="27" t="s">
        <v>105</v>
      </c>
      <c r="B71" s="27" t="s">
        <v>13</v>
      </c>
      <c r="C71" s="36"/>
      <c r="D71" s="40" t="e">
        <f>#REF!</f>
        <v>#REF!</v>
      </c>
      <c r="E71" s="33" t="e">
        <f t="shared" si="0"/>
        <v>#REF!</v>
      </c>
    </row>
    <row r="72" spans="1:5" ht="12.75" customHeight="1" x14ac:dyDescent="0.3">
      <c r="A72" s="27" t="s">
        <v>106</v>
      </c>
      <c r="B72" s="27" t="s">
        <v>145</v>
      </c>
      <c r="C72" s="36"/>
      <c r="D72" s="40" t="e">
        <f>#REF!</f>
        <v>#REF!</v>
      </c>
      <c r="E72" s="33" t="e">
        <f t="shared" si="0"/>
        <v>#REF!</v>
      </c>
    </row>
    <row r="73" spans="1:5" ht="12.75" customHeight="1" x14ac:dyDescent="0.3">
      <c r="A73" s="27" t="s">
        <v>107</v>
      </c>
      <c r="B73" s="27"/>
      <c r="C73" s="36"/>
      <c r="D73" s="33"/>
      <c r="E73" s="33">
        <f t="shared" si="0"/>
        <v>0</v>
      </c>
    </row>
    <row r="74" spans="1:5" ht="12.75" customHeight="1" x14ac:dyDescent="0.3">
      <c r="A74" s="27" t="s">
        <v>108</v>
      </c>
      <c r="B74" s="27"/>
      <c r="C74" s="36"/>
      <c r="D74" s="33"/>
      <c r="E74" s="33">
        <f t="shared" si="0"/>
        <v>0</v>
      </c>
    </row>
    <row r="75" spans="1:5" ht="12.75" customHeight="1" x14ac:dyDescent="0.3">
      <c r="A75" s="27"/>
      <c r="B75" s="27"/>
      <c r="C75" s="33"/>
      <c r="D75" s="33" t="e">
        <f>SUM(D65:D74)</f>
        <v>#REF!</v>
      </c>
      <c r="E75" s="33" t="e">
        <f>IF(D75&gt;150000,150000,D75)</f>
        <v>#REF!</v>
      </c>
    </row>
    <row r="76" spans="1:5" ht="12.75" customHeight="1" x14ac:dyDescent="0.3">
      <c r="A76" s="133" t="s">
        <v>109</v>
      </c>
      <c r="B76" s="133"/>
      <c r="C76" s="133"/>
      <c r="D76" s="133"/>
      <c r="E76" s="133"/>
    </row>
    <row r="77" spans="1:5" ht="12.75" customHeight="1" x14ac:dyDescent="0.3">
      <c r="A77" s="27"/>
      <c r="B77" s="27"/>
      <c r="C77" s="27"/>
      <c r="D77" s="27"/>
      <c r="E77" s="27"/>
    </row>
    <row r="78" spans="1:5" ht="12.75" customHeight="1" x14ac:dyDescent="0.3">
      <c r="A78" s="127" t="s">
        <v>110</v>
      </c>
      <c r="B78" s="127"/>
      <c r="C78" s="127"/>
      <c r="D78" s="127"/>
      <c r="E78" s="127"/>
    </row>
    <row r="79" spans="1:5" ht="12.75" customHeight="1" x14ac:dyDescent="0.3">
      <c r="A79" s="27"/>
      <c r="B79" s="27"/>
      <c r="C79" s="27"/>
      <c r="D79" s="27"/>
      <c r="E79" s="27"/>
    </row>
    <row r="80" spans="1:5" ht="12.75" customHeight="1" x14ac:dyDescent="0.3">
      <c r="A80" s="27"/>
      <c r="B80" s="27"/>
      <c r="C80" s="27"/>
      <c r="D80" s="27"/>
      <c r="E80" s="27"/>
    </row>
    <row r="81" spans="1:5" ht="12.75" customHeight="1" x14ac:dyDescent="0.3">
      <c r="A81" s="127" t="s">
        <v>111</v>
      </c>
      <c r="B81" s="114"/>
      <c r="C81" s="33" t="s">
        <v>94</v>
      </c>
      <c r="D81" s="33" t="s">
        <v>112</v>
      </c>
      <c r="E81" s="33" t="s">
        <v>95</v>
      </c>
    </row>
    <row r="82" spans="1:5" ht="12.75" customHeight="1" x14ac:dyDescent="0.3">
      <c r="A82" s="27"/>
      <c r="B82" s="27"/>
      <c r="C82" s="36"/>
      <c r="D82" s="36"/>
      <c r="E82" s="36"/>
    </row>
    <row r="83" spans="1:5" ht="12.75" customHeight="1" x14ac:dyDescent="0.3">
      <c r="A83" s="27" t="s">
        <v>113</v>
      </c>
      <c r="B83" s="27" t="s">
        <v>146</v>
      </c>
      <c r="C83" s="33">
        <v>11065</v>
      </c>
      <c r="D83" s="33"/>
      <c r="E83" s="33"/>
    </row>
    <row r="84" spans="1:5" ht="12.75" customHeight="1" x14ac:dyDescent="0.3">
      <c r="A84" s="27" t="s">
        <v>114</v>
      </c>
      <c r="B84" s="27"/>
      <c r="C84" s="33"/>
      <c r="D84" s="33"/>
      <c r="E84" s="33"/>
    </row>
    <row r="85" spans="1:5" ht="12.75" customHeight="1" x14ac:dyDescent="0.3">
      <c r="A85" s="27" t="s">
        <v>115</v>
      </c>
      <c r="B85" s="27"/>
      <c r="C85" s="33"/>
      <c r="D85" s="33"/>
      <c r="E85" s="33"/>
    </row>
    <row r="86" spans="1:5" ht="12.75" customHeight="1" x14ac:dyDescent="0.3">
      <c r="A86" s="27" t="s">
        <v>116</v>
      </c>
      <c r="B86" s="27"/>
      <c r="C86" s="33"/>
      <c r="D86" s="33"/>
      <c r="E86" s="33"/>
    </row>
    <row r="87" spans="1:5" ht="12.75" customHeight="1" x14ac:dyDescent="0.3">
      <c r="A87" s="27" t="s">
        <v>117</v>
      </c>
      <c r="B87" s="27"/>
      <c r="C87" s="33"/>
      <c r="D87" s="33"/>
      <c r="E87" s="33"/>
    </row>
    <row r="88" spans="1:5" ht="12.75" customHeight="1" x14ac:dyDescent="0.3">
      <c r="A88" s="27"/>
      <c r="B88" s="27"/>
      <c r="C88" s="33">
        <f>SUM(C83:C87)</f>
        <v>11065</v>
      </c>
      <c r="D88" s="33">
        <f>SUM(D83:D87)</f>
        <v>0</v>
      </c>
      <c r="E88" s="33">
        <f>SUM(E83:E87)</f>
        <v>0</v>
      </c>
    </row>
    <row r="89" spans="1:5" ht="12.75" customHeight="1" x14ac:dyDescent="0.3">
      <c r="A89" s="27" t="s">
        <v>118</v>
      </c>
      <c r="B89" s="27"/>
      <c r="C89" s="36"/>
      <c r="D89" s="36"/>
      <c r="E89" s="33" t="e">
        <f>E75+E88</f>
        <v>#REF!</v>
      </c>
    </row>
    <row r="90" spans="1:5" ht="12.75" customHeight="1" x14ac:dyDescent="0.3">
      <c r="A90" s="27"/>
      <c r="B90" s="27"/>
      <c r="C90" s="27"/>
      <c r="D90" s="27"/>
      <c r="E90" s="27"/>
    </row>
    <row r="91" spans="1:5" ht="12.75" customHeight="1" x14ac:dyDescent="0.3">
      <c r="A91" s="27" t="s">
        <v>119</v>
      </c>
      <c r="B91" s="27"/>
      <c r="C91" s="36"/>
      <c r="D91" s="36"/>
      <c r="E91" s="40">
        <f>'TAX 21-22'!C14</f>
        <v>501290</v>
      </c>
    </row>
    <row r="92" spans="1:5" ht="12.75" customHeight="1" x14ac:dyDescent="0.3">
      <c r="A92" s="27" t="s">
        <v>120</v>
      </c>
      <c r="B92" s="27"/>
      <c r="C92" s="36"/>
      <c r="D92" s="36"/>
      <c r="E92" s="42">
        <f>'TAX 21-22'!C24</f>
        <v>12758</v>
      </c>
    </row>
    <row r="93" spans="1:5" ht="12.75" customHeight="1" x14ac:dyDescent="0.3">
      <c r="A93" s="27" t="s">
        <v>121</v>
      </c>
      <c r="B93" s="27"/>
      <c r="C93" s="36"/>
      <c r="D93" s="36"/>
      <c r="E93" s="33">
        <f>'TAX 21-22'!C26</f>
        <v>510</v>
      </c>
    </row>
    <row r="94" spans="1:5" ht="12.75" customHeight="1" x14ac:dyDescent="0.3">
      <c r="A94" s="27" t="s">
        <v>122</v>
      </c>
      <c r="B94" s="27"/>
      <c r="C94" s="36"/>
      <c r="D94" s="36"/>
      <c r="E94" s="40">
        <f>'TAX 21-22'!C27</f>
        <v>13268</v>
      </c>
    </row>
    <row r="95" spans="1:5" ht="12.75" customHeight="1" x14ac:dyDescent="0.3">
      <c r="A95" s="27" t="s">
        <v>123</v>
      </c>
      <c r="B95" s="27"/>
      <c r="C95" s="36"/>
      <c r="D95" s="36"/>
      <c r="E95" s="33"/>
    </row>
    <row r="96" spans="1:5" ht="12.75" customHeight="1" x14ac:dyDescent="0.3">
      <c r="A96" s="27" t="s">
        <v>124</v>
      </c>
      <c r="B96" s="27"/>
      <c r="C96" s="36"/>
      <c r="D96" s="36"/>
      <c r="E96" s="40">
        <f>E94-E95</f>
        <v>13268</v>
      </c>
    </row>
    <row r="97" spans="1:5" ht="12.75" customHeight="1" x14ac:dyDescent="0.3">
      <c r="A97" s="124" t="s">
        <v>125</v>
      </c>
      <c r="B97" s="124"/>
      <c r="C97" s="124"/>
      <c r="D97" s="124"/>
      <c r="E97" s="124"/>
    </row>
    <row r="98" spans="1:5" ht="12.75" customHeight="1" x14ac:dyDescent="0.3">
      <c r="A98" s="136" t="s">
        <v>126</v>
      </c>
      <c r="B98" s="136"/>
      <c r="C98" s="136"/>
      <c r="D98" s="136"/>
      <c r="E98" s="136"/>
    </row>
    <row r="99" spans="1:5" ht="12.75" customHeight="1" x14ac:dyDescent="0.3">
      <c r="A99" s="136"/>
      <c r="B99" s="136"/>
      <c r="C99" s="136"/>
      <c r="D99" s="136"/>
      <c r="E99" s="136"/>
    </row>
    <row r="100" spans="1:5" ht="28.5" customHeight="1" x14ac:dyDescent="0.3">
      <c r="A100" s="136"/>
      <c r="B100" s="136"/>
      <c r="C100" s="136"/>
      <c r="D100" s="136"/>
      <c r="E100" s="136"/>
    </row>
    <row r="101" spans="1:5" ht="12.75" customHeight="1" x14ac:dyDescent="0.3">
      <c r="A101" s="137" t="s">
        <v>127</v>
      </c>
      <c r="B101" s="137" t="s">
        <v>128</v>
      </c>
      <c r="C101" s="105"/>
      <c r="D101" s="105"/>
      <c r="E101" s="105"/>
    </row>
    <row r="102" spans="1:5" ht="12.75" customHeight="1" x14ac:dyDescent="0.3">
      <c r="A102" s="137"/>
      <c r="B102" s="137"/>
      <c r="C102" s="105"/>
      <c r="D102" s="105"/>
      <c r="E102" s="105"/>
    </row>
    <row r="103" spans="1:5" ht="12.75" customHeight="1" x14ac:dyDescent="0.3">
      <c r="A103" s="138" t="s">
        <v>129</v>
      </c>
      <c r="B103" s="138"/>
      <c r="C103" s="105"/>
      <c r="D103" s="105"/>
      <c r="E103" s="105"/>
    </row>
    <row r="104" spans="1:5" ht="12.75" customHeight="1" x14ac:dyDescent="0.3">
      <c r="A104" s="139"/>
      <c r="B104" s="139"/>
      <c r="C104" s="105"/>
      <c r="D104" s="105"/>
      <c r="E104" s="105"/>
    </row>
    <row r="105" spans="1:5" ht="12.75" customHeight="1" x14ac:dyDescent="0.3">
      <c r="A105" s="33"/>
      <c r="B105" s="33"/>
      <c r="C105" s="140" t="s">
        <v>130</v>
      </c>
      <c r="D105" s="140"/>
      <c r="E105" s="140"/>
    </row>
    <row r="106" spans="1:5" ht="12.75" customHeight="1" x14ac:dyDescent="0.3">
      <c r="A106" s="140" t="s">
        <v>131</v>
      </c>
      <c r="B106" s="140"/>
      <c r="C106" s="140" t="s">
        <v>132</v>
      </c>
      <c r="D106" s="140"/>
      <c r="E106" s="140"/>
    </row>
    <row r="107" spans="1:5" ht="12.75" customHeight="1" x14ac:dyDescent="0.3">
      <c r="A107" s="27"/>
      <c r="B107" s="27"/>
      <c r="C107" s="27"/>
      <c r="D107" s="27"/>
      <c r="E107" s="27"/>
    </row>
    <row r="108" spans="1:5" ht="12.75" customHeight="1" x14ac:dyDescent="0.3">
      <c r="A108" s="124" t="s">
        <v>133</v>
      </c>
      <c r="B108" s="124"/>
      <c r="C108" s="124"/>
      <c r="D108" s="124"/>
      <c r="E108" s="124"/>
    </row>
    <row r="109" spans="1:5" ht="12.75" customHeight="1" x14ac:dyDescent="0.3">
      <c r="A109" s="124" t="s">
        <v>134</v>
      </c>
      <c r="B109" s="124"/>
      <c r="C109" s="124"/>
      <c r="D109" s="124"/>
      <c r="E109" s="124"/>
    </row>
    <row r="110" spans="1:5" ht="12.75" customHeight="1" x14ac:dyDescent="0.3">
      <c r="A110" s="106" t="s">
        <v>135</v>
      </c>
      <c r="B110" s="134" t="s">
        <v>136</v>
      </c>
      <c r="C110" s="105" t="s">
        <v>137</v>
      </c>
      <c r="D110" s="105"/>
      <c r="E110" s="105"/>
    </row>
    <row r="111" spans="1:5" ht="12.75" customHeight="1" x14ac:dyDescent="0.3">
      <c r="A111" s="106"/>
      <c r="B111" s="135"/>
      <c r="C111" s="43" t="s">
        <v>138</v>
      </c>
      <c r="D111" s="43" t="s">
        <v>139</v>
      </c>
      <c r="E111" s="44" t="s">
        <v>140</v>
      </c>
    </row>
    <row r="112" spans="1:5" ht="12.75" customHeight="1" x14ac:dyDescent="0.3">
      <c r="A112" s="32">
        <v>1</v>
      </c>
      <c r="B112" s="33"/>
      <c r="C112" s="33"/>
      <c r="D112" s="33"/>
      <c r="E112" s="33"/>
    </row>
    <row r="113" spans="1:5" ht="12.75" customHeight="1" x14ac:dyDescent="0.3">
      <c r="A113" s="32">
        <v>2</v>
      </c>
      <c r="B113" s="33"/>
      <c r="C113" s="33"/>
      <c r="D113" s="33"/>
      <c r="E113" s="33"/>
    </row>
    <row r="114" spans="1:5" ht="12.75" customHeight="1" x14ac:dyDescent="0.3">
      <c r="A114" s="32">
        <v>3</v>
      </c>
      <c r="B114" s="33"/>
      <c r="C114" s="33"/>
      <c r="D114" s="33"/>
      <c r="E114" s="33"/>
    </row>
    <row r="115" spans="1:5" ht="12.75" customHeight="1" x14ac:dyDescent="0.3">
      <c r="A115" s="32">
        <v>4</v>
      </c>
      <c r="B115" s="33"/>
      <c r="C115" s="33"/>
      <c r="D115" s="33"/>
      <c r="E115" s="33"/>
    </row>
    <row r="116" spans="1:5" ht="12.75" customHeight="1" x14ac:dyDescent="0.3">
      <c r="A116" s="32" t="s">
        <v>14</v>
      </c>
      <c r="B116" s="33">
        <f>SUM(B112:B115)</f>
        <v>0</v>
      </c>
      <c r="C116" s="33"/>
      <c r="D116" s="33"/>
      <c r="E116" s="33"/>
    </row>
  </sheetData>
  <mergeCells count="47">
    <mergeCell ref="A110:A111"/>
    <mergeCell ref="B110:B111"/>
    <mergeCell ref="C110:E110"/>
    <mergeCell ref="A98:E100"/>
    <mergeCell ref="A101:A102"/>
    <mergeCell ref="B101:B102"/>
    <mergeCell ref="C101:E104"/>
    <mergeCell ref="A103:A104"/>
    <mergeCell ref="B103:B104"/>
    <mergeCell ref="C105:E105"/>
    <mergeCell ref="A106:B106"/>
    <mergeCell ref="C106:E106"/>
    <mergeCell ref="A108:E108"/>
    <mergeCell ref="A109:E109"/>
    <mergeCell ref="A97:E97"/>
    <mergeCell ref="A25:E25"/>
    <mergeCell ref="A26:E26"/>
    <mergeCell ref="A28:B28"/>
    <mergeCell ref="A29:B29"/>
    <mergeCell ref="A30:B30"/>
    <mergeCell ref="A31:B31"/>
    <mergeCell ref="A32:B32"/>
    <mergeCell ref="A60:E60"/>
    <mergeCell ref="A76:E76"/>
    <mergeCell ref="A78:E78"/>
    <mergeCell ref="A81:B81"/>
    <mergeCell ref="A17:A19"/>
    <mergeCell ref="B17:C19"/>
    <mergeCell ref="D17:D19"/>
    <mergeCell ref="E17:E19"/>
    <mergeCell ref="A6:B6"/>
    <mergeCell ref="C6:E6"/>
    <mergeCell ref="A7:B7"/>
    <mergeCell ref="C7:E7"/>
    <mergeCell ref="A8:B8"/>
    <mergeCell ref="A9:B9"/>
    <mergeCell ref="A10:B10"/>
    <mergeCell ref="D10:E10"/>
    <mergeCell ref="D11:E11"/>
    <mergeCell ref="D12:E12"/>
    <mergeCell ref="C13:C14"/>
    <mergeCell ref="A1:E1"/>
    <mergeCell ref="A2:E2"/>
    <mergeCell ref="A3:E3"/>
    <mergeCell ref="A4:E4"/>
    <mergeCell ref="A5:B5"/>
    <mergeCell ref="C5:E5"/>
  </mergeCells>
  <printOptions horizontalCentered="1"/>
  <pageMargins left="0.38" right="0.37" top="0.75" bottom="0.73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TAX CAL 23-24 FY</vt:lpstr>
      <vt:lpstr>TAX 21-22</vt:lpstr>
      <vt:lpstr>HRA EXEMPTION</vt:lpstr>
      <vt:lpstr>MATRIX</vt:lpstr>
      <vt:lpstr>FORM16</vt:lpstr>
      <vt:lpstr>'TAX CAL 23-24 FY'!Print_Area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</dc:creator>
  <cp:lastModifiedBy>Ranjan Mandal</cp:lastModifiedBy>
  <cp:lastPrinted>2023-07-16T02:14:22Z</cp:lastPrinted>
  <dcterms:created xsi:type="dcterms:W3CDTF">2019-09-13T15:30:22Z</dcterms:created>
  <dcterms:modified xsi:type="dcterms:W3CDTF">2023-12-08T03:38:31Z</dcterms:modified>
</cp:coreProperties>
</file>